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amenwerking\SCD_AGBFIN\CBS-Iv3\2017\90 Dordrecht (06 0505)\3e kwartaal\"/>
    </mc:Choice>
  </mc:AlternateContent>
  <bookViews>
    <workbookView xWindow="0" yWindow="0" windowWidth="23996" windowHeight="9740" tabRatio="913"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Print_Area" localSheetId="1">'2.Adressering'!$A$1:$B$41</definedName>
    <definedName name="Print_Area" localSheetId="2">'3.Toelichting'!$A$1:$D$209</definedName>
    <definedName name="Print_Area" localSheetId="3">'4.Informatie'!$A$1:$J$41</definedName>
    <definedName name="Print_Area" localSheetId="4">'5.Verdelingsmatrix lasten'!$A$1:$AN$166</definedName>
    <definedName name="Print_Area" localSheetId="5">'6.Verdelingsmatrix baten'!$A$1:$AN$166</definedName>
    <definedName name="Print_Area" localSheetId="6">'7.Balansstanden'!$A$1:$K$88</definedName>
    <definedName name="Print_Area" localSheetId="7">'8.Akkoordverklaring'!$A$1:$D$22</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'3.Toelichting'!$A$1:$A$113</definedName>
    <definedName name="Z_3CCC5398_1193_4024_ABCD_59977630A5BF_.wvu.PrintArea" localSheetId="3" hidden="1">'4.Informatie'!$A$1:$J$41</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'3.Toelichting'!$A$1:$A$113</definedName>
    <definedName name="Z_7ECC52A5_9F01_4F0F_BE2E_EC1362700A49_.wvu.PrintArea" localSheetId="3" hidden="1">'4.Informatie'!$A$1:$J$41</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I5" i="4" l="1"/>
  <c r="M11" i="4" l="1"/>
  <c r="M10" i="4"/>
  <c r="A1" i="8"/>
  <c r="I73" i="8"/>
  <c r="I72" i="8"/>
  <c r="I71" i="8"/>
  <c r="I70" i="8"/>
  <c r="I69" i="8"/>
  <c r="I68" i="8"/>
  <c r="E176" i="9"/>
  <c r="E175" i="9"/>
  <c r="D176" i="9"/>
  <c r="F176" i="9" s="1"/>
  <c r="D175" i="9"/>
  <c r="E174" i="9"/>
  <c r="D174" i="9"/>
  <c r="E173" i="9"/>
  <c r="D173" i="9"/>
  <c r="F173" i="9" s="1"/>
  <c r="F175" i="9"/>
  <c r="B1" i="7"/>
  <c r="A1" i="6"/>
  <c r="H146" i="9" s="1"/>
  <c r="A1" i="5"/>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8" i="6"/>
  <c r="AN157" i="6"/>
  <c r="AN156" i="6"/>
  <c r="AN155" i="6"/>
  <c r="AN154" i="6"/>
  <c r="AN153" i="6"/>
  <c r="AN152" i="6"/>
  <c r="AN151"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7" i="6"/>
  <c r="AN146" i="6"/>
  <c r="AN145" i="6"/>
  <c r="AN144" i="6"/>
  <c r="AN143" i="6"/>
  <c r="AN142" i="6"/>
  <c r="AN141" i="6"/>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AN129" i="6"/>
  <c r="AN128" i="6"/>
  <c r="AN127" i="6"/>
  <c r="AN126" i="6"/>
  <c r="AN125" i="6"/>
  <c r="H121" i="9" s="1"/>
  <c r="AN124" i="6"/>
  <c r="AN123" i="6"/>
  <c r="AN122" i="6"/>
  <c r="AN121" i="6"/>
  <c r="AN120" i="6"/>
  <c r="AN119" i="6"/>
  <c r="AN118" i="6"/>
  <c r="AN117" i="6"/>
  <c r="AN116" i="6"/>
  <c r="AN115" i="6"/>
  <c r="AN114" i="6"/>
  <c r="AN113" i="6"/>
  <c r="AM110" i="6"/>
  <c r="AL110" i="6"/>
  <c r="AK110" i="6"/>
  <c r="AK161" i="6" s="1"/>
  <c r="AJ110" i="6"/>
  <c r="AI110" i="6"/>
  <c r="AI161" i="6" s="1"/>
  <c r="AH110" i="6"/>
  <c r="AG110" i="6"/>
  <c r="AG161" i="6" s="1"/>
  <c r="AF110" i="6"/>
  <c r="AE110" i="6"/>
  <c r="AE161" i="6" s="1"/>
  <c r="AD110" i="6"/>
  <c r="AC110" i="6"/>
  <c r="AC161" i="6" s="1"/>
  <c r="AB110" i="6"/>
  <c r="AA110" i="6"/>
  <c r="AA161" i="6" s="1"/>
  <c r="Z110" i="6"/>
  <c r="Y110" i="6"/>
  <c r="Y161" i="6" s="1"/>
  <c r="X110" i="6"/>
  <c r="W110" i="6"/>
  <c r="W161" i="6" s="1"/>
  <c r="V110" i="6"/>
  <c r="U110" i="6"/>
  <c r="U161" i="6" s="1"/>
  <c r="T110" i="6"/>
  <c r="S110" i="6"/>
  <c r="S161" i="6" s="1"/>
  <c r="R110" i="6"/>
  <c r="Q110" i="6"/>
  <c r="Q161" i="6" s="1"/>
  <c r="P110" i="6"/>
  <c r="O110" i="6"/>
  <c r="O161" i="6" s="1"/>
  <c r="N110" i="6"/>
  <c r="M110" i="6"/>
  <c r="M161" i="6" s="1"/>
  <c r="L110" i="6"/>
  <c r="K110" i="6"/>
  <c r="K161" i="6" s="1"/>
  <c r="J110" i="6"/>
  <c r="I110" i="6"/>
  <c r="H110" i="6"/>
  <c r="G110" i="6"/>
  <c r="G161" i="6" s="1"/>
  <c r="F110" i="6"/>
  <c r="E110" i="6"/>
  <c r="D110" i="6"/>
  <c r="C110" i="6"/>
  <c r="AN109" i="6"/>
  <c r="AN108" i="6"/>
  <c r="AN107" i="6"/>
  <c r="AN106" i="6"/>
  <c r="AN105" i="6"/>
  <c r="AN104" i="6"/>
  <c r="AN103" i="6"/>
  <c r="AN102" i="6"/>
  <c r="AN101" i="6"/>
  <c r="AN100" i="6"/>
  <c r="AN99" i="6"/>
  <c r="AN98" i="6"/>
  <c r="AN97" i="6"/>
  <c r="AN96" i="6"/>
  <c r="AN95" i="6"/>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s="1"/>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s="1"/>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8" i="5"/>
  <c r="D78" i="9" s="1"/>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7" i="5"/>
  <c r="AL146" i="5"/>
  <c r="AL145" i="5"/>
  <c r="AL144" i="5"/>
  <c r="AL143" i="5"/>
  <c r="AL142" i="5"/>
  <c r="AL141" i="5"/>
  <c r="AL140" i="5"/>
  <c r="AL139" i="5"/>
  <c r="AL138" i="5"/>
  <c r="D61" i="9" s="1"/>
  <c r="AL137" i="5"/>
  <c r="AL136" i="5"/>
  <c r="AL135" i="5"/>
  <c r="AL134" i="5"/>
  <c r="G127" i="9" s="1"/>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0" i="5"/>
  <c r="AL129" i="5"/>
  <c r="AL128" i="5"/>
  <c r="AL127" i="5"/>
  <c r="G123" i="9" s="1"/>
  <c r="AL126" i="5"/>
  <c r="AL125" i="5"/>
  <c r="AL124" i="5"/>
  <c r="AL123" i="5"/>
  <c r="AL122" i="5"/>
  <c r="AL121" i="5"/>
  <c r="AL120" i="5"/>
  <c r="AL119" i="5"/>
  <c r="AL118" i="5"/>
  <c r="AL117" i="5"/>
  <c r="AL116" i="5"/>
  <c r="AL115" i="5"/>
  <c r="AL114" i="5"/>
  <c r="AL113" i="5"/>
  <c r="AK110" i="5"/>
  <c r="AJ110" i="5"/>
  <c r="AI110" i="5"/>
  <c r="AH110" i="5"/>
  <c r="AG110"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AL109" i="5"/>
  <c r="AL108" i="5"/>
  <c r="D45" i="9" s="1"/>
  <c r="AL107" i="5"/>
  <c r="AL106" i="5"/>
  <c r="AL105" i="5"/>
  <c r="AL104" i="5"/>
  <c r="G103" i="9" s="1"/>
  <c r="AL103" i="5"/>
  <c r="AL102" i="5"/>
  <c r="AL101" i="5"/>
  <c r="AL100" i="5"/>
  <c r="AL99" i="5"/>
  <c r="AL98" i="5"/>
  <c r="AL97" i="5"/>
  <c r="AL96" i="5"/>
  <c r="G95" i="9" s="1"/>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AL18" i="5"/>
  <c r="AL17" i="5"/>
  <c r="AL16" i="5"/>
  <c r="AL15" i="5"/>
  <c r="AL14" i="5"/>
  <c r="AL13" i="5"/>
  <c r="AL12" i="5"/>
  <c r="AL11" i="5"/>
  <c r="AL10" i="5"/>
  <c r="AL9" i="5"/>
  <c r="AL8" i="5"/>
  <c r="AL7" i="5"/>
  <c r="AL6" i="5"/>
  <c r="AL5" i="5"/>
  <c r="I1" i="7"/>
  <c r="G1" i="7"/>
  <c r="F1" i="7"/>
  <c r="E1" i="7"/>
  <c r="D1" i="7"/>
  <c r="C1" i="7"/>
  <c r="H87" i="7"/>
  <c r="E204" i="9" s="1"/>
  <c r="F87" i="7"/>
  <c r="E195" i="9" s="1"/>
  <c r="H86" i="7"/>
  <c r="D204" i="9" s="1"/>
  <c r="F86" i="7"/>
  <c r="D195" i="9" s="1"/>
  <c r="H1" i="7"/>
  <c r="B3" i="4"/>
  <c r="K127" i="9" s="1"/>
  <c r="G145" i="9"/>
  <c r="G141" i="9"/>
  <c r="G133" i="9"/>
  <c r="G119" i="9"/>
  <c r="G115" i="9"/>
  <c r="G111" i="9"/>
  <c r="G107" i="9"/>
  <c r="G99" i="9"/>
  <c r="G91" i="9"/>
  <c r="D74" i="9"/>
  <c r="D70" i="9"/>
  <c r="D65" i="9"/>
  <c r="D57" i="9"/>
  <c r="D53" i="9"/>
  <c r="D49" i="9"/>
  <c r="D37" i="9"/>
  <c r="H147" i="9"/>
  <c r="H145" i="9"/>
  <c r="H141" i="9"/>
  <c r="H139" i="9"/>
  <c r="H137" i="9"/>
  <c r="H135" i="9"/>
  <c r="H133" i="9"/>
  <c r="H131" i="9"/>
  <c r="J130" i="9"/>
  <c r="J129" i="9"/>
  <c r="H128" i="9"/>
  <c r="J128" i="9"/>
  <c r="J127" i="9"/>
  <c r="H123" i="9"/>
  <c r="H117" i="9"/>
  <c r="H113" i="9"/>
  <c r="H109" i="9"/>
  <c r="H107" i="9"/>
  <c r="H105" i="9"/>
  <c r="H103" i="9"/>
  <c r="H101" i="9"/>
  <c r="H99" i="9"/>
  <c r="H97" i="9"/>
  <c r="H95" i="9"/>
  <c r="H92" i="9"/>
  <c r="H88" i="9"/>
  <c r="E75" i="9"/>
  <c r="E71" i="9"/>
  <c r="E69" i="9"/>
  <c r="E67" i="9"/>
  <c r="E65" i="9"/>
  <c r="E63" i="9"/>
  <c r="E61" i="9"/>
  <c r="E57" i="9"/>
  <c r="E53" i="9"/>
  <c r="E49" i="9"/>
  <c r="E46" i="9"/>
  <c r="E42" i="9"/>
  <c r="E38" i="9"/>
  <c r="E36" i="9"/>
  <c r="J88" i="9"/>
  <c r="J89" i="9"/>
  <c r="J90" i="9"/>
  <c r="J91" i="9"/>
  <c r="J92" i="9"/>
  <c r="J93" i="9"/>
  <c r="J94" i="9"/>
  <c r="J95" i="9"/>
  <c r="J96" i="9"/>
  <c r="J97" i="9"/>
  <c r="J109" i="9"/>
  <c r="J110" i="9"/>
  <c r="J111" i="9"/>
  <c r="J112" i="9"/>
  <c r="E37" i="9" l="1"/>
  <c r="E40" i="9"/>
  <c r="E44" i="9"/>
  <c r="E47" i="9"/>
  <c r="E51" i="9"/>
  <c r="E55" i="9"/>
  <c r="E59" i="9"/>
  <c r="E62" i="9"/>
  <c r="E64" i="9"/>
  <c r="E66" i="9"/>
  <c r="E68" i="9"/>
  <c r="E70" i="9"/>
  <c r="E73" i="9"/>
  <c r="E77" i="9"/>
  <c r="H90" i="9"/>
  <c r="H94" i="9"/>
  <c r="H96" i="9"/>
  <c r="H98" i="9"/>
  <c r="H100" i="9"/>
  <c r="H102" i="9"/>
  <c r="H104" i="9"/>
  <c r="H106" i="9"/>
  <c r="H108" i="9"/>
  <c r="H111" i="9"/>
  <c r="H115" i="9"/>
  <c r="H119" i="9"/>
  <c r="H125" i="9"/>
  <c r="H130" i="9"/>
  <c r="H132" i="9"/>
  <c r="H134" i="9"/>
  <c r="H136" i="9"/>
  <c r="H138" i="9"/>
  <c r="H140" i="9"/>
  <c r="H143" i="9"/>
  <c r="H89" i="9"/>
  <c r="H91" i="9"/>
  <c r="H93" i="9"/>
  <c r="E39" i="9"/>
  <c r="E41" i="9"/>
  <c r="E43" i="9"/>
  <c r="E45" i="9"/>
  <c r="H110" i="9"/>
  <c r="H112" i="9"/>
  <c r="E48" i="9"/>
  <c r="E50" i="9"/>
  <c r="E52" i="9"/>
  <c r="E54" i="9"/>
  <c r="E56" i="9"/>
  <c r="E58" i="9"/>
  <c r="E60" i="9"/>
  <c r="H127" i="9"/>
  <c r="H129" i="9"/>
  <c r="E72" i="9"/>
  <c r="H144" i="9"/>
  <c r="E76" i="9"/>
  <c r="H148" i="9"/>
  <c r="K109" i="9"/>
  <c r="H142" i="9"/>
  <c r="AN159" i="6"/>
  <c r="AN148" i="6"/>
  <c r="H126" i="9"/>
  <c r="H124" i="9"/>
  <c r="E161" i="6"/>
  <c r="H122" i="9"/>
  <c r="AM161" i="6"/>
  <c r="I161" i="6"/>
  <c r="H120" i="9"/>
  <c r="H118" i="9"/>
  <c r="H116" i="9"/>
  <c r="H114" i="9"/>
  <c r="F161" i="6"/>
  <c r="AL161" i="6"/>
  <c r="AJ161" i="6"/>
  <c r="AH161" i="6"/>
  <c r="AF161" i="6"/>
  <c r="AD161" i="6"/>
  <c r="AB161" i="6"/>
  <c r="Z161" i="6"/>
  <c r="X161" i="6"/>
  <c r="V161" i="6"/>
  <c r="T161" i="6"/>
  <c r="R161" i="6"/>
  <c r="P161" i="6"/>
  <c r="N161" i="6"/>
  <c r="L161" i="6"/>
  <c r="J161" i="6"/>
  <c r="H161" i="6"/>
  <c r="D161" i="6"/>
  <c r="AN131" i="6"/>
  <c r="AN82" i="6"/>
  <c r="AN76" i="6"/>
  <c r="AN68" i="6"/>
  <c r="AN32" i="6"/>
  <c r="AL84" i="6"/>
  <c r="AL163" i="6" s="1"/>
  <c r="E161" i="9" s="1"/>
  <c r="AF84" i="6"/>
  <c r="AF163" i="6" s="1"/>
  <c r="AD84" i="6"/>
  <c r="AD163" i="6" s="1"/>
  <c r="AB84" i="6"/>
  <c r="AB163" i="6" s="1"/>
  <c r="Z84" i="6"/>
  <c r="Z163" i="6" s="1"/>
  <c r="X84" i="6"/>
  <c r="X163" i="6" s="1"/>
  <c r="V84" i="6"/>
  <c r="V163" i="6" s="1"/>
  <c r="E213" i="9" s="1"/>
  <c r="T84" i="6"/>
  <c r="T163" i="6" s="1"/>
  <c r="R84" i="6"/>
  <c r="R163" i="6" s="1"/>
  <c r="P84" i="6"/>
  <c r="P163" i="6" s="1"/>
  <c r="N84" i="6"/>
  <c r="N163" i="6" s="1"/>
  <c r="L84" i="6"/>
  <c r="L163" i="6" s="1"/>
  <c r="J84" i="6"/>
  <c r="J163" i="6" s="1"/>
  <c r="H84" i="6"/>
  <c r="H163" i="6" s="1"/>
  <c r="F84" i="6"/>
  <c r="D84" i="6"/>
  <c r="AN24" i="6"/>
  <c r="G148" i="9"/>
  <c r="I148" i="9" s="1"/>
  <c r="AL159" i="5"/>
  <c r="AF161" i="5"/>
  <c r="AJ161" i="5"/>
  <c r="AH161" i="5"/>
  <c r="AH163" i="5" s="1"/>
  <c r="D159" i="9" s="1"/>
  <c r="AD161" i="5"/>
  <c r="AB161" i="5"/>
  <c r="Z161" i="5"/>
  <c r="X161" i="5"/>
  <c r="V161" i="5"/>
  <c r="T161" i="5"/>
  <c r="R161" i="5"/>
  <c r="P161" i="5"/>
  <c r="N161" i="5"/>
  <c r="L161" i="5"/>
  <c r="J161" i="5"/>
  <c r="H161" i="5"/>
  <c r="F161" i="5"/>
  <c r="D161" i="5"/>
  <c r="AL131" i="5"/>
  <c r="D41" i="9"/>
  <c r="F41" i="9" s="1"/>
  <c r="AL76" i="5"/>
  <c r="V84" i="5"/>
  <c r="AH84" i="5"/>
  <c r="AD84" i="5"/>
  <c r="T84" i="5"/>
  <c r="AF84" i="5"/>
  <c r="AF163" i="5" s="1"/>
  <c r="Z84" i="5"/>
  <c r="Z163" i="5" s="1"/>
  <c r="X84" i="5"/>
  <c r="X163" i="5" s="1"/>
  <c r="L84" i="5"/>
  <c r="H84" i="5"/>
  <c r="H163" i="5" s="1"/>
  <c r="D84" i="5"/>
  <c r="AL68" i="5"/>
  <c r="AL45" i="5"/>
  <c r="AL39" i="5"/>
  <c r="AB84" i="5"/>
  <c r="P84" i="5"/>
  <c r="P163" i="5" s="1"/>
  <c r="E84" i="5"/>
  <c r="AK84" i="5"/>
  <c r="AI84" i="5"/>
  <c r="AG84" i="5"/>
  <c r="AE84" i="5"/>
  <c r="AA84" i="5"/>
  <c r="W84" i="5"/>
  <c r="S84" i="5"/>
  <c r="Q84" i="5"/>
  <c r="O84" i="5"/>
  <c r="AL24" i="5"/>
  <c r="M84" i="5"/>
  <c r="K84" i="5"/>
  <c r="I84" i="5"/>
  <c r="G84" i="5"/>
  <c r="I145" i="9"/>
  <c r="D39" i="9"/>
  <c r="F39" i="9" s="1"/>
  <c r="D43" i="9"/>
  <c r="F43" i="9" s="1"/>
  <c r="D47" i="9"/>
  <c r="F47" i="9" s="1"/>
  <c r="D51" i="9"/>
  <c r="F51" i="9" s="1"/>
  <c r="D55" i="9"/>
  <c r="F55" i="9" s="1"/>
  <c r="D59" i="9"/>
  <c r="F59" i="9" s="1"/>
  <c r="D63" i="9"/>
  <c r="F63" i="9" s="1"/>
  <c r="D68" i="9"/>
  <c r="F68" i="9" s="1"/>
  <c r="D72" i="9"/>
  <c r="D76" i="9"/>
  <c r="F76" i="9" s="1"/>
  <c r="G89" i="9"/>
  <c r="I89" i="9" s="1"/>
  <c r="G93" i="9"/>
  <c r="I93" i="9" s="1"/>
  <c r="G97" i="9"/>
  <c r="I97" i="9" s="1"/>
  <c r="G101" i="9"/>
  <c r="I101" i="9" s="1"/>
  <c r="G105" i="9"/>
  <c r="I105" i="9" s="1"/>
  <c r="G109" i="9"/>
  <c r="I109" i="9" s="1"/>
  <c r="G113" i="9"/>
  <c r="I113" i="9" s="1"/>
  <c r="G117" i="9"/>
  <c r="I117" i="9" s="1"/>
  <c r="G121" i="9"/>
  <c r="I121" i="9" s="1"/>
  <c r="G125" i="9"/>
  <c r="I125" i="9" s="1"/>
  <c r="G129" i="9"/>
  <c r="I129" i="9" s="1"/>
  <c r="G137" i="9"/>
  <c r="I137" i="9" s="1"/>
  <c r="G143" i="9"/>
  <c r="I143" i="9" s="1"/>
  <c r="G147" i="9"/>
  <c r="I147" i="9" s="1"/>
  <c r="I141" i="9"/>
  <c r="D36" i="9"/>
  <c r="D38" i="9"/>
  <c r="F38" i="9" s="1"/>
  <c r="D40" i="9"/>
  <c r="F40" i="9" s="1"/>
  <c r="D42" i="9"/>
  <c r="F42" i="9" s="1"/>
  <c r="D44" i="9"/>
  <c r="F44" i="9" s="1"/>
  <c r="D46" i="9"/>
  <c r="F46" i="9" s="1"/>
  <c r="D48" i="9"/>
  <c r="F48" i="9" s="1"/>
  <c r="D50" i="9"/>
  <c r="F50" i="9" s="1"/>
  <c r="D52" i="9"/>
  <c r="F52" i="9" s="1"/>
  <c r="D54" i="9"/>
  <c r="F54" i="9" s="1"/>
  <c r="D56" i="9"/>
  <c r="F56" i="9" s="1"/>
  <c r="D58" i="9"/>
  <c r="F58" i="9" s="1"/>
  <c r="D60" i="9"/>
  <c r="F60" i="9" s="1"/>
  <c r="D62" i="9"/>
  <c r="F62" i="9" s="1"/>
  <c r="D64" i="9"/>
  <c r="F64" i="9" s="1"/>
  <c r="D67" i="9"/>
  <c r="F67" i="9" s="1"/>
  <c r="D69" i="9"/>
  <c r="F69" i="9" s="1"/>
  <c r="D71" i="9"/>
  <c r="F71" i="9" s="1"/>
  <c r="D73" i="9"/>
  <c r="F73" i="9" s="1"/>
  <c r="D75" i="9"/>
  <c r="F75" i="9" s="1"/>
  <c r="D77" i="9"/>
  <c r="F77" i="9" s="1"/>
  <c r="G88" i="9"/>
  <c r="I88" i="9" s="1"/>
  <c r="G90" i="9"/>
  <c r="I90" i="9" s="1"/>
  <c r="G92" i="9"/>
  <c r="I92" i="9" s="1"/>
  <c r="G94" i="9"/>
  <c r="I94" i="9" s="1"/>
  <c r="G96" i="9"/>
  <c r="I96" i="9" s="1"/>
  <c r="G98" i="9"/>
  <c r="I98" i="9" s="1"/>
  <c r="G100" i="9"/>
  <c r="I100" i="9" s="1"/>
  <c r="G102" i="9"/>
  <c r="I102" i="9" s="1"/>
  <c r="G104" i="9"/>
  <c r="I104" i="9" s="1"/>
  <c r="G106" i="9"/>
  <c r="I106" i="9" s="1"/>
  <c r="G108" i="9"/>
  <c r="I108" i="9" s="1"/>
  <c r="G110" i="9"/>
  <c r="I110" i="9" s="1"/>
  <c r="G112" i="9"/>
  <c r="I112" i="9" s="1"/>
  <c r="G114" i="9"/>
  <c r="G116" i="9"/>
  <c r="G118" i="9"/>
  <c r="G120" i="9"/>
  <c r="G122" i="9"/>
  <c r="G124" i="9"/>
  <c r="I124" i="9" s="1"/>
  <c r="G126" i="9"/>
  <c r="I126" i="9" s="1"/>
  <c r="G128" i="9"/>
  <c r="I128" i="9" s="1"/>
  <c r="G131" i="9"/>
  <c r="I131" i="9" s="1"/>
  <c r="G135" i="9"/>
  <c r="I135" i="9" s="1"/>
  <c r="G139" i="9"/>
  <c r="I139" i="9" s="1"/>
  <c r="G142" i="9"/>
  <c r="I142" i="9" s="1"/>
  <c r="G144" i="9"/>
  <c r="I144" i="9" s="1"/>
  <c r="G146" i="9"/>
  <c r="I146" i="9" s="1"/>
  <c r="G130" i="9"/>
  <c r="I130" i="9" s="1"/>
  <c r="G132" i="9"/>
  <c r="I132" i="9" s="1"/>
  <c r="G134" i="9"/>
  <c r="I134" i="9" s="1"/>
  <c r="G136" i="9"/>
  <c r="I136" i="9" s="1"/>
  <c r="G138" i="9"/>
  <c r="I138" i="9" s="1"/>
  <c r="G140" i="9"/>
  <c r="I140" i="9" s="1"/>
  <c r="F36" i="9"/>
  <c r="F70" i="9"/>
  <c r="I91" i="9"/>
  <c r="I95" i="9"/>
  <c r="I99" i="9"/>
  <c r="I103" i="9"/>
  <c r="I107" i="9"/>
  <c r="I111" i="9"/>
  <c r="I115" i="9"/>
  <c r="I119" i="9"/>
  <c r="I123" i="9"/>
  <c r="I127" i="9"/>
  <c r="I133" i="9"/>
  <c r="D66" i="9"/>
  <c r="F66" i="9" s="1"/>
  <c r="F45" i="9"/>
  <c r="F37" i="9"/>
  <c r="F49" i="9"/>
  <c r="F53" i="9"/>
  <c r="F57" i="9"/>
  <c r="F61" i="9"/>
  <c r="F65" i="9"/>
  <c r="D172" i="9"/>
  <c r="C161" i="6"/>
  <c r="AN110" i="6"/>
  <c r="E74" i="9"/>
  <c r="F74" i="9" s="1"/>
  <c r="E78" i="9"/>
  <c r="F78" i="9" s="1"/>
  <c r="AN19" i="6"/>
  <c r="AI84" i="6"/>
  <c r="AI163" i="6" s="1"/>
  <c r="E158" i="9" s="1"/>
  <c r="AK84" i="6"/>
  <c r="AK163" i="6" s="1"/>
  <c r="E160" i="9" s="1"/>
  <c r="C84" i="5"/>
  <c r="F84" i="5"/>
  <c r="J84" i="5"/>
  <c r="N84" i="5"/>
  <c r="N163" i="5" s="1"/>
  <c r="R84" i="5"/>
  <c r="U84" i="5"/>
  <c r="Y84" i="5"/>
  <c r="AC84" i="5"/>
  <c r="AJ84" i="5"/>
  <c r="AL32" i="5"/>
  <c r="AL55" i="5"/>
  <c r="AL82" i="5"/>
  <c r="AL148" i="5"/>
  <c r="AH84" i="6"/>
  <c r="AH163" i="6" s="1"/>
  <c r="AJ84" i="6"/>
  <c r="AN45" i="6"/>
  <c r="K92" i="9"/>
  <c r="F174" i="9"/>
  <c r="AL19" i="5"/>
  <c r="E148" i="9"/>
  <c r="E147" i="9"/>
  <c r="E146" i="9"/>
  <c r="E145" i="9"/>
  <c r="E144" i="9"/>
  <c r="E143" i="9"/>
  <c r="E142" i="9"/>
  <c r="E141" i="9"/>
  <c r="E140" i="9"/>
  <c r="E139" i="9"/>
  <c r="E138" i="9"/>
  <c r="E137" i="9"/>
  <c r="E136" i="9"/>
  <c r="E135" i="9"/>
  <c r="E134" i="9"/>
  <c r="E133" i="9"/>
  <c r="E132" i="9"/>
  <c r="E131" i="9"/>
  <c r="D130" i="9"/>
  <c r="E129" i="9"/>
  <c r="D128" i="9"/>
  <c r="E127" i="9"/>
  <c r="E126" i="9"/>
  <c r="E125" i="9"/>
  <c r="E124" i="9"/>
  <c r="E123" i="9"/>
  <c r="E122" i="9"/>
  <c r="E121" i="9"/>
  <c r="E120" i="9"/>
  <c r="E119" i="9"/>
  <c r="E118" i="9"/>
  <c r="E117" i="9"/>
  <c r="E116" i="9"/>
  <c r="E115" i="9"/>
  <c r="E114" i="9"/>
  <c r="E113" i="9"/>
  <c r="D112" i="9"/>
  <c r="E111" i="9"/>
  <c r="D110" i="9"/>
  <c r="E109" i="9"/>
  <c r="E108" i="9"/>
  <c r="E107" i="9"/>
  <c r="E106" i="9"/>
  <c r="E105" i="9"/>
  <c r="E104" i="9"/>
  <c r="E103" i="9"/>
  <c r="E102" i="9"/>
  <c r="E101" i="9"/>
  <c r="E100" i="9"/>
  <c r="E99" i="9"/>
  <c r="E98" i="9"/>
  <c r="D97" i="9"/>
  <c r="E96" i="9"/>
  <c r="D95" i="9"/>
  <c r="E94" i="9"/>
  <c r="D93" i="9"/>
  <c r="E92" i="9"/>
  <c r="D91" i="9"/>
  <c r="E90" i="9"/>
  <c r="D89" i="9"/>
  <c r="E88" i="9"/>
  <c r="D147" i="9"/>
  <c r="K147" i="9" s="1"/>
  <c r="D145" i="9"/>
  <c r="D143" i="9"/>
  <c r="K143" i="9" s="1"/>
  <c r="D141" i="9"/>
  <c r="D139" i="9"/>
  <c r="D137" i="9"/>
  <c r="D135" i="9"/>
  <c r="K135" i="9" s="1"/>
  <c r="D133" i="9"/>
  <c r="D131" i="9"/>
  <c r="K131" i="9" s="1"/>
  <c r="E128" i="9"/>
  <c r="F128" i="9" s="1"/>
  <c r="D127" i="9"/>
  <c r="D125" i="9"/>
  <c r="D123" i="9"/>
  <c r="K123" i="9" s="1"/>
  <c r="D121" i="9"/>
  <c r="D119" i="9"/>
  <c r="K119" i="9" s="1"/>
  <c r="D117" i="9"/>
  <c r="D115" i="9"/>
  <c r="K115" i="9" s="1"/>
  <c r="D113" i="9"/>
  <c r="E110" i="9"/>
  <c r="D109" i="9"/>
  <c r="D107" i="9"/>
  <c r="K107" i="9" s="1"/>
  <c r="D105" i="9"/>
  <c r="D103" i="9"/>
  <c r="K103" i="9" s="1"/>
  <c r="D101" i="9"/>
  <c r="D99" i="9"/>
  <c r="K99" i="9" s="1"/>
  <c r="E97" i="9"/>
  <c r="D96" i="9"/>
  <c r="E93" i="9"/>
  <c r="D92" i="9"/>
  <c r="E89" i="9"/>
  <c r="D88" i="9"/>
  <c r="D148" i="9"/>
  <c r="K148" i="9" s="1"/>
  <c r="D144" i="9"/>
  <c r="D140" i="9"/>
  <c r="K140" i="9" s="1"/>
  <c r="D136" i="9"/>
  <c r="D132" i="9"/>
  <c r="K132" i="9" s="1"/>
  <c r="D129" i="9"/>
  <c r="D126" i="9"/>
  <c r="K126" i="9" s="1"/>
  <c r="D122" i="9"/>
  <c r="D118" i="9"/>
  <c r="K118" i="9" s="1"/>
  <c r="D114" i="9"/>
  <c r="D111" i="9"/>
  <c r="D108" i="9"/>
  <c r="D104" i="9"/>
  <c r="K104" i="9" s="1"/>
  <c r="D100" i="9"/>
  <c r="D94" i="9"/>
  <c r="E91" i="9"/>
  <c r="F91" i="9" s="1"/>
  <c r="D146" i="9"/>
  <c r="K146" i="9" s="1"/>
  <c r="D142" i="9"/>
  <c r="D138" i="9"/>
  <c r="K138" i="9" s="1"/>
  <c r="D134" i="9"/>
  <c r="E130" i="9"/>
  <c r="F130" i="9" s="1"/>
  <c r="D124" i="9"/>
  <c r="D120" i="9"/>
  <c r="K120" i="9" s="1"/>
  <c r="D116" i="9"/>
  <c r="E112" i="9"/>
  <c r="F112" i="9" s="1"/>
  <c r="D106" i="9"/>
  <c r="D102" i="9"/>
  <c r="K102" i="9" s="1"/>
  <c r="D98" i="9"/>
  <c r="E95" i="9"/>
  <c r="D90" i="9"/>
  <c r="AL110" i="5"/>
  <c r="F205" i="9"/>
  <c r="E19" i="9" s="1"/>
  <c r="D207" i="9"/>
  <c r="D19" i="9" s="1"/>
  <c r="F196" i="9"/>
  <c r="E18" i="9" s="1"/>
  <c r="D198" i="9"/>
  <c r="D18" i="9" s="1"/>
  <c r="K130" i="9"/>
  <c r="K128" i="9"/>
  <c r="K112" i="9"/>
  <c r="K110" i="9"/>
  <c r="K97" i="9"/>
  <c r="K95" i="9"/>
  <c r="K93" i="9"/>
  <c r="K91" i="9"/>
  <c r="K89" i="9"/>
  <c r="K129" i="9"/>
  <c r="K111" i="9"/>
  <c r="K94" i="9"/>
  <c r="K90" i="9"/>
  <c r="C161" i="5"/>
  <c r="E161" i="5"/>
  <c r="E163" i="5" s="1"/>
  <c r="G161" i="5"/>
  <c r="I161" i="5"/>
  <c r="K161" i="5"/>
  <c r="M161" i="5"/>
  <c r="O161" i="5"/>
  <c r="O163" i="5" s="1"/>
  <c r="Q161" i="5"/>
  <c r="Q163" i="5" s="1"/>
  <c r="S161" i="5"/>
  <c r="S163" i="5" s="1"/>
  <c r="U161" i="5"/>
  <c r="W161" i="5"/>
  <c r="Y161" i="5"/>
  <c r="Y163" i="5" s="1"/>
  <c r="AA161" i="5"/>
  <c r="AA163" i="5" s="1"/>
  <c r="AC161" i="5"/>
  <c r="AE161" i="5"/>
  <c r="AE163" i="5" s="1"/>
  <c r="AG161" i="5"/>
  <c r="AI161" i="5"/>
  <c r="AK161" i="5"/>
  <c r="C84" i="6"/>
  <c r="E84" i="6"/>
  <c r="G84" i="6"/>
  <c r="G163" i="6" s="1"/>
  <c r="I84" i="6"/>
  <c r="I163" i="6" s="1"/>
  <c r="K84" i="6"/>
  <c r="K163" i="6" s="1"/>
  <c r="M84" i="6"/>
  <c r="M163" i="6" s="1"/>
  <c r="O84" i="6"/>
  <c r="O163" i="6" s="1"/>
  <c r="Q84" i="6"/>
  <c r="Q163" i="6" s="1"/>
  <c r="S84" i="6"/>
  <c r="S163" i="6" s="1"/>
  <c r="U84" i="6"/>
  <c r="U163" i="6" s="1"/>
  <c r="W84" i="6"/>
  <c r="W163" i="6" s="1"/>
  <c r="Y84" i="6"/>
  <c r="Y163" i="6" s="1"/>
  <c r="AA84" i="6"/>
  <c r="AA163" i="6" s="1"/>
  <c r="AC84" i="6"/>
  <c r="AC163" i="6" s="1"/>
  <c r="AE84" i="6"/>
  <c r="AE163" i="6" s="1"/>
  <c r="E214" i="9" s="1"/>
  <c r="AG84" i="6"/>
  <c r="AG163" i="6" s="1"/>
  <c r="AM84" i="6"/>
  <c r="AM163" i="6" s="1"/>
  <c r="E162" i="9" s="1"/>
  <c r="K88" i="9"/>
  <c r="K96" i="9"/>
  <c r="F72" i="9" l="1"/>
  <c r="K139" i="9"/>
  <c r="F95" i="9"/>
  <c r="F89" i="9"/>
  <c r="F93" i="9"/>
  <c r="F97" i="9"/>
  <c r="K101" i="9"/>
  <c r="K105" i="9"/>
  <c r="K113" i="9"/>
  <c r="K117" i="9"/>
  <c r="K121" i="9"/>
  <c r="K125" i="9"/>
  <c r="K133" i="9"/>
  <c r="K137" i="9"/>
  <c r="K141" i="9"/>
  <c r="K145" i="9"/>
  <c r="E163" i="6"/>
  <c r="I122" i="9"/>
  <c r="I120" i="9"/>
  <c r="I118" i="9"/>
  <c r="AJ163" i="6"/>
  <c r="E159" i="9" s="1"/>
  <c r="I116" i="9"/>
  <c r="I114" i="9"/>
  <c r="AN161" i="6"/>
  <c r="F163" i="6"/>
  <c r="D163" i="6"/>
  <c r="D27" i="9"/>
  <c r="F163" i="5"/>
  <c r="AJ163" i="5"/>
  <c r="D161" i="9" s="1"/>
  <c r="F161" i="9" s="1"/>
  <c r="AD163" i="5"/>
  <c r="D214" i="9" s="1"/>
  <c r="F214" i="9" s="1"/>
  <c r="R163" i="5"/>
  <c r="V163" i="5"/>
  <c r="T163" i="5"/>
  <c r="J163" i="5"/>
  <c r="AB163" i="5"/>
  <c r="L163" i="5"/>
  <c r="D163" i="5"/>
  <c r="AC163" i="5"/>
  <c r="AK163" i="5"/>
  <c r="AK165" i="5" s="1"/>
  <c r="K163" i="5"/>
  <c r="G163" i="5"/>
  <c r="AI163" i="5"/>
  <c r="D160" i="9" s="1"/>
  <c r="F160" i="9" s="1"/>
  <c r="I163" i="5"/>
  <c r="W163" i="5"/>
  <c r="AG163" i="5"/>
  <c r="AG165" i="5" s="1"/>
  <c r="M163" i="5"/>
  <c r="AH165" i="5"/>
  <c r="U163" i="5"/>
  <c r="D213" i="9" s="1"/>
  <c r="F213" i="9" s="1"/>
  <c r="D162" i="9"/>
  <c r="F162" i="9" s="1"/>
  <c r="F79" i="9"/>
  <c r="F159" i="9"/>
  <c r="E172" i="9"/>
  <c r="F172" i="9" s="1"/>
  <c r="F177" i="9" s="1"/>
  <c r="K98" i="9"/>
  <c r="K106" i="9"/>
  <c r="K116" i="9"/>
  <c r="K124" i="9"/>
  <c r="K134" i="9"/>
  <c r="K142" i="9"/>
  <c r="K100" i="9"/>
  <c r="K108" i="9"/>
  <c r="K114" i="9"/>
  <c r="K122" i="9"/>
  <c r="K136" i="9"/>
  <c r="K144" i="9"/>
  <c r="F110" i="9"/>
  <c r="AL84" i="5"/>
  <c r="AN84" i="6"/>
  <c r="E186" i="9" s="1"/>
  <c r="C163" i="6"/>
  <c r="AL161" i="5"/>
  <c r="F88" i="9"/>
  <c r="F90" i="9"/>
  <c r="F92" i="9"/>
  <c r="F94" i="9"/>
  <c r="F96" i="9"/>
  <c r="F98" i="9"/>
  <c r="J98" i="9" s="1"/>
  <c r="F100" i="9"/>
  <c r="J100" i="9" s="1"/>
  <c r="F102" i="9"/>
  <c r="J102" i="9" s="1"/>
  <c r="F104" i="9"/>
  <c r="J104" i="9" s="1"/>
  <c r="F106" i="9"/>
  <c r="J106" i="9" s="1"/>
  <c r="F108" i="9"/>
  <c r="J108" i="9" s="1"/>
  <c r="F114" i="9"/>
  <c r="J114" i="9" s="1"/>
  <c r="F116" i="9"/>
  <c r="J116" i="9" s="1"/>
  <c r="F118" i="9"/>
  <c r="F120" i="9"/>
  <c r="F122" i="9"/>
  <c r="F124" i="9"/>
  <c r="J124" i="9" s="1"/>
  <c r="F126" i="9"/>
  <c r="J126" i="9" s="1"/>
  <c r="F132" i="9"/>
  <c r="J132" i="9" s="1"/>
  <c r="F134" i="9"/>
  <c r="J134" i="9" s="1"/>
  <c r="F136" i="9"/>
  <c r="J136" i="9" s="1"/>
  <c r="F138" i="9"/>
  <c r="J138" i="9" s="1"/>
  <c r="F140" i="9"/>
  <c r="J140" i="9" s="1"/>
  <c r="F142" i="9"/>
  <c r="J142" i="9" s="1"/>
  <c r="F144" i="9"/>
  <c r="J144" i="9" s="1"/>
  <c r="F146" i="9"/>
  <c r="J146" i="9" s="1"/>
  <c r="F148" i="9"/>
  <c r="J148" i="9" s="1"/>
  <c r="F99" i="9"/>
  <c r="J99" i="9" s="1"/>
  <c r="F101" i="9"/>
  <c r="J101" i="9" s="1"/>
  <c r="F103" i="9"/>
  <c r="J103" i="9" s="1"/>
  <c r="F105" i="9"/>
  <c r="J105" i="9" s="1"/>
  <c r="F107" i="9"/>
  <c r="J107" i="9" s="1"/>
  <c r="F109" i="9"/>
  <c r="F111" i="9"/>
  <c r="F113" i="9"/>
  <c r="J113" i="9" s="1"/>
  <c r="F115" i="9"/>
  <c r="J115" i="9" s="1"/>
  <c r="F117" i="9"/>
  <c r="J117" i="9" s="1"/>
  <c r="F119" i="9"/>
  <c r="J119" i="9" s="1"/>
  <c r="F121" i="9"/>
  <c r="J121" i="9" s="1"/>
  <c r="F123" i="9"/>
  <c r="J123" i="9" s="1"/>
  <c r="F125" i="9"/>
  <c r="J125" i="9" s="1"/>
  <c r="F127" i="9"/>
  <c r="F129" i="9"/>
  <c r="F131" i="9"/>
  <c r="J131" i="9" s="1"/>
  <c r="F133" i="9"/>
  <c r="J133" i="9" s="1"/>
  <c r="F135" i="9"/>
  <c r="J135" i="9" s="1"/>
  <c r="F137" i="9"/>
  <c r="J137" i="9" s="1"/>
  <c r="F139" i="9"/>
  <c r="J139" i="9" s="1"/>
  <c r="F141" i="9"/>
  <c r="J141" i="9" s="1"/>
  <c r="F143" i="9"/>
  <c r="J143" i="9" s="1"/>
  <c r="F145" i="9"/>
  <c r="J145" i="9" s="1"/>
  <c r="F147" i="9"/>
  <c r="J147" i="9" s="1"/>
  <c r="C163" i="5"/>
  <c r="K150" i="9" l="1"/>
  <c r="J122" i="9"/>
  <c r="J120" i="9"/>
  <c r="J118" i="9"/>
  <c r="AN161" i="5"/>
  <c r="AJ165" i="5"/>
  <c r="F215" i="9"/>
  <c r="D217" i="9" s="1"/>
  <c r="D20" i="9" s="1"/>
  <c r="D158" i="9"/>
  <c r="F158" i="9" s="1"/>
  <c r="AI165" i="5"/>
  <c r="F163" i="9"/>
  <c r="D186" i="9"/>
  <c r="AN84" i="5"/>
  <c r="F187" i="9"/>
  <c r="D189" i="9" s="1"/>
  <c r="D17" i="9" s="1"/>
  <c r="AL163" i="5"/>
  <c r="D25" i="9"/>
  <c r="D26" i="9" s="1"/>
  <c r="D28" i="9" s="1"/>
  <c r="D29" i="9" s="1"/>
  <c r="AN163" i="6"/>
  <c r="J149" i="9" l="1"/>
  <c r="K151" i="9" s="1"/>
  <c r="E20" i="9"/>
  <c r="E17" i="9"/>
  <c r="AL165" i="5"/>
  <c r="AN163" i="5"/>
  <c r="E12" i="9"/>
  <c r="D30" i="9"/>
  <c r="D12" i="9" s="1"/>
  <c r="F178" i="9"/>
  <c r="F179" i="9" s="1"/>
  <c r="F80" i="9"/>
  <c r="F81" i="9" s="1"/>
  <c r="F164" i="9"/>
  <c r="F165" i="9" s="1"/>
  <c r="D152" i="9" l="1"/>
  <c r="D14" i="9" s="1"/>
  <c r="E14" i="9"/>
  <c r="D82" i="9"/>
  <c r="D13" i="9" s="1"/>
  <c r="E13" i="9"/>
  <c r="E15" i="9"/>
  <c r="D166" i="9"/>
  <c r="D15" i="9" s="1"/>
  <c r="D180" i="9"/>
  <c r="D16" i="9" s="1"/>
  <c r="E16" i="9"/>
  <c r="D21" i="9" l="1"/>
</calcChain>
</file>

<file path=xl/comments1.xml><?xml version="1.0" encoding="utf-8"?>
<comments xmlns="http://schemas.openxmlformats.org/spreadsheetml/2006/main">
  <authors>
    <author>Auteur</author>
  </authors>
  <commentList>
    <comment ref="F11"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<sst xmlns="http://schemas.openxmlformats.org/spreadsheetml/2006/main" count="1512" uniqueCount="789">
  <si>
    <t>Algemene toelichting bij de levering Informatie voor derden (Iv3).</t>
  </si>
  <si>
    <t>Informatie voor derden (Iv3) volgens het BBV</t>
  </si>
  <si>
    <t>www.cbs.nl/bestandslevering</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</si>
  <si>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</si>
  <si>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</si>
  <si>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</si>
  <si>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</si>
  <si>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</si>
  <si>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</si>
  <si>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</si>
  <si>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</si>
  <si>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</si>
  <si>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</si>
  <si>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</si>
  <si>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</si>
  <si>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</si>
  <si>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</si>
  <si>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</si>
  <si>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</si>
  <si>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</si>
  <si>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</si>
  <si>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</si>
  <si>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</si>
  <si>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</si>
  <si>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</si>
  <si>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</si>
  <si>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</si>
  <si>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</si>
  <si>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</si>
  <si>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</si>
  <si>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</si>
  <si>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</si>
  <si>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</si>
  <si>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</si>
  <si>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</si>
  <si>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</si>
  <si>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</si>
  <si>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</si>
  <si>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</si>
  <si>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</si>
  <si>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</si>
  <si>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</si>
  <si>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</si>
  <si>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</si>
  <si>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</si>
  <si>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</si>
  <si>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</si>
  <si>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</si>
  <si>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</si>
  <si>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</si>
  <si>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</si>
  <si>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</si>
  <si>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</si>
  <si>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</si>
  <si>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</si>
  <si>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</si>
  <si>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</si>
  <si>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</si>
  <si>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</si>
  <si>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</si>
  <si>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</si>
  <si>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</si>
  <si>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</si>
  <si>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</si>
  <si>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</si>
  <si>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</si>
  <si>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</si>
  <si>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</si>
  <si>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</si>
  <si>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</si>
  <si>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</si>
  <si>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</si>
  <si>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</si>
  <si>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</si>
  <si>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</si>
  <si>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</si>
  <si>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</si>
  <si>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</si>
  <si>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</si>
  <si>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</si>
  <si>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</si>
  <si>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</si>
  <si>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</si>
  <si>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</si>
  <si>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</si>
  <si>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</si>
  <si>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</si>
  <si>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</si>
  <si>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</si>
  <si>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</si>
  <si>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</si>
  <si>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</si>
  <si>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</si>
  <si>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</si>
  <si>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</si>
  <si>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</si>
  <si>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</si>
  <si>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</si>
  <si>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</si>
  <si>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</si>
  <si>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</si>
  <si>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</si>
  <si>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</si>
  <si>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</si>
  <si>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</si>
  <si>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</si>
  <si>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</si>
  <si>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</si>
  <si>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</si>
  <si>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</si>
  <si>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</si>
  <si>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</si>
  <si>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</si>
  <si>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</si>
  <si>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</si>
  <si>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</si>
  <si>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</si>
  <si>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</si>
  <si>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</si>
  <si>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</si>
  <si>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</si>
  <si>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</si>
  <si>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</si>
  <si>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</si>
  <si>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</si>
  <si>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</si>
  <si>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</si>
  <si>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</si>
  <si>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</si>
  <si>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</si>
  <si>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</si>
  <si>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</si>
  <si>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</si>
  <si>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</si>
  <si>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</si>
  <si>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</si>
  <si>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</si>
  <si>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</si>
  <si>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</si>
  <si>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</si>
  <si>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</si>
  <si>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</si>
  <si>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</si>
  <si>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</si>
  <si>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</si>
  <si>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</si>
  <si>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</si>
  <si>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</si>
  <si>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</si>
  <si>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</si>
  <si>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</si>
  <si>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</si>
  <si>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</si>
  <si>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</si>
  <si>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</si>
  <si>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</si>
  <si>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</si>
  <si>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</si>
  <si>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</si>
  <si>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</si>
  <si>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</si>
  <si>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</si>
  <si>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</si>
  <si>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</si>
  <si>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</si>
  <si>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</si>
  <si>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</si>
  <si>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</si>
  <si>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</si>
  <si>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</si>
  <si>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</si>
  <si>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</si>
  <si>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</si>
  <si>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</si>
  <si>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</si>
  <si>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</si>
  <si>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</si>
  <si>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</si>
  <si>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</si>
  <si>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</si>
  <si>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</si>
  <si>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</si>
  <si>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</si>
  <si>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</si>
  <si>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</si>
  <si>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</si>
  <si>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</si>
  <si>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</si>
  <si>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</si>
  <si>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</si>
  <si>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</si>
  <si>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</si>
  <si>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</si>
  <si>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</si>
  <si>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</si>
  <si>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</si>
  <si>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</si>
  <si>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</si>
  <si>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</si>
  <si>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</si>
  <si>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Voor vragen en/of opmerkingen over inhoudelijke Iv3-zaken kunt u contact opnemen met:</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</si>
  <si>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</si>
  <si>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</si>
  <si>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</si>
  <si>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</si>
  <si>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</si>
  <si>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</si>
  <si>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</si>
  <si>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</si>
  <si>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</si>
  <si>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</si>
  <si>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</si>
  <si>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</si>
  <si>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</si>
  <si>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</si>
  <si>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</si>
  <si>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</si>
  <si>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</si>
  <si>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</si>
  <si>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</si>
  <si>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</si>
  <si>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</si>
  <si>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</si>
  <si>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</si>
  <si>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</si>
  <si>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</si>
  <si>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</si>
  <si>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</si>
  <si>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</si>
  <si>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</si>
  <si>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</si>
  <si>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</si>
  <si>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</si>
  <si>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</si>
  <si>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</si>
  <si>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</si>
  <si>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</si>
  <si>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</si>
  <si>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</si>
  <si>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</si>
  <si>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</si>
  <si>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</si>
  <si>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</si>
  <si>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</si>
  <si>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</si>
  <si>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</si>
  <si>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</si>
  <si>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</si>
  <si>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</si>
  <si>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</si>
  <si>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</si>
  <si>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</si>
  <si>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</si>
  <si>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</si>
  <si>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</si>
  <si>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</si>
  <si>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</si>
  <si>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</si>
  <si>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</si>
  <si>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</si>
  <si>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</si>
  <si>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</si>
  <si>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</si>
  <si>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</si>
  <si>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</si>
  <si>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</si>
  <si>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</si>
  <si>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</si>
  <si>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</si>
  <si>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</si>
  <si>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</si>
  <si>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</si>
  <si>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</si>
  <si>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</si>
  <si>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</si>
  <si>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</si>
  <si>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</si>
  <si>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</si>
  <si>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</si>
  <si>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</si>
  <si>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Aan Centraal Bureau voor de Statistiek</t>
  </si>
  <si>
    <t>https://www.rijksoverheid.nl/onderwerpen/financien-gemeenten-en-provincies/inhoud/uitwisseling-financiele-gegevens-met-sisa-en-iv3/single-information-single-audit-sisa</t>
  </si>
  <si>
    <t xml:space="preserve">Let op: Wijzigingen van de contactpersoon kunt u niet via de upload-pagina doorvoeren. Mutaties van de contactpersoon dient u door te geven aan het Ministerie van BZK via: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</si>
  <si>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</si>
  <si>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</si>
  <si>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</si>
  <si>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</si>
  <si>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</si>
  <si>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</si>
  <si>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</si>
  <si>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</si>
  <si>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</si>
  <si>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</si>
  <si>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</si>
  <si>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</si>
  <si>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</si>
  <si>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</si>
  <si>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</si>
  <si>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</si>
  <si>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</si>
  <si>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</si>
  <si>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</si>
  <si>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</si>
  <si>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</si>
  <si>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</si>
  <si>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</si>
  <si>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</si>
  <si>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</si>
  <si>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</si>
  <si>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</si>
  <si>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</si>
  <si>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</si>
  <si>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</si>
  <si>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</si>
  <si>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</si>
  <si>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</si>
  <si>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</si>
  <si>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</si>
  <si>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</si>
  <si>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</si>
  <si>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</si>
  <si>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</si>
  <si>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</si>
  <si>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</si>
  <si>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</si>
  <si>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</si>
  <si>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</si>
  <si>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</si>
  <si>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</si>
  <si>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</si>
  <si>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</si>
  <si>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</si>
  <si>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</si>
  <si>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</si>
  <si>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</si>
  <si>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</si>
  <si>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</si>
  <si>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</si>
  <si>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</si>
  <si>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</si>
  <si>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</si>
  <si>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</si>
  <si>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</si>
  <si>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</si>
  <si>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</si>
  <si>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</si>
  <si>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</si>
  <si>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</si>
  <si>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</si>
  <si>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</si>
  <si>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</si>
  <si>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</si>
  <si>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</si>
  <si>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</si>
  <si>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</si>
  <si>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</si>
  <si>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</si>
  <si>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</si>
  <si>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</si>
  <si>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</si>
  <si>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</si>
  <si>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</si>
  <si>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</si>
  <si>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</si>
  <si>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</si>
  <si>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</si>
  <si>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</si>
  <si>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</si>
  <si>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</si>
  <si>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</si>
  <si>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</si>
  <si>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</si>
  <si>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</si>
  <si>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</si>
  <si>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</si>
  <si>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</si>
  <si>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</si>
  <si>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</si>
  <si>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</si>
  <si>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</si>
  <si>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</si>
  <si>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</si>
  <si>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</si>
  <si>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</si>
  <si>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</si>
  <si>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</si>
  <si>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</si>
  <si>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</si>
  <si>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</si>
  <si>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</si>
  <si>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</si>
  <si>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</si>
  <si>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</si>
  <si>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</si>
  <si>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</si>
  <si>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</si>
  <si>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</si>
  <si>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</si>
  <si>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</si>
  <si>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</si>
  <si>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</si>
  <si>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</si>
  <si>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</si>
  <si>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</si>
  <si>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</si>
  <si>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</si>
  <si>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</si>
  <si>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</si>
  <si>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</si>
  <si>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</si>
  <si>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</si>
  <si>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</si>
  <si>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</si>
  <si>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</si>
  <si>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</si>
  <si>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</si>
  <si>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</si>
  <si>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</si>
  <si>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</si>
  <si>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</si>
  <si>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</si>
  <si>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</si>
  <si>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</si>
  <si>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</si>
  <si>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</si>
  <si>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</si>
  <si>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</si>
  <si>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</si>
  <si>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</si>
  <si>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</si>
  <si>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</si>
  <si>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</si>
  <si>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</si>
  <si>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</si>
  <si>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</si>
  <si>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</si>
  <si>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</si>
  <si>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</si>
  <si>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</si>
  <si>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</si>
  <si>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</si>
  <si>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</si>
  <si>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</si>
  <si>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</si>
  <si>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</si>
  <si>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</si>
  <si>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</si>
  <si>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</si>
  <si>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</si>
  <si>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</si>
  <si>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</si>
  <si>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</si>
  <si>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</si>
  <si>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</si>
  <si>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</si>
  <si>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</si>
  <si>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</si>
  <si>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</si>
  <si>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</si>
  <si>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</si>
  <si>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</si>
  <si>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</si>
  <si>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</si>
  <si>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</si>
  <si>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</si>
  <si>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</si>
  <si>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</si>
  <si>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</si>
  <si>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</si>
  <si>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</si>
  <si>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</si>
  <si>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</si>
  <si>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</si>
  <si>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</si>
  <si>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</si>
  <si>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</si>
  <si>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</si>
  <si>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</si>
  <si>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</si>
  <si>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</si>
  <si>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</si>
  <si>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</si>
  <si>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</si>
  <si>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</si>
  <si>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</si>
  <si>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</si>
  <si>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</si>
  <si>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</si>
  <si>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</si>
  <si>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</si>
  <si>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</si>
  <si>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</si>
  <si>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</si>
  <si>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</si>
  <si>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</si>
  <si>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</si>
  <si>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</si>
  <si>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</si>
  <si>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</si>
  <si>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</si>
  <si>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</si>
  <si>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</si>
  <si>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</si>
  <si>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</si>
  <si>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</si>
  <si>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</si>
  <si>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</si>
  <si>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</si>
  <si>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</si>
  <si>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</si>
  <si>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</si>
  <si>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</si>
  <si>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</si>
  <si>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</si>
  <si>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</si>
  <si>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</si>
  <si>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</si>
  <si>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</si>
  <si>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Den Haag, juni 2016</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</si>
  <si>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</si>
  <si>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</si>
  <si>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</si>
  <si>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</si>
  <si>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</si>
  <si>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</si>
  <si>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</si>
  <si>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</si>
  <si>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 xml:space="preserve">Het is de bedoeling dat u de in dit bestand bijgevoegde verdelingsmatrices voor baten, lasten en balansstanden (automatisch) vult met deze gegevens, of aanlevert via XBRL.  </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</si>
  <si>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</si>
  <si>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</si>
  <si>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</si>
  <si>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</si>
  <si>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</si>
  <si>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</si>
  <si>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</si>
  <si>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</si>
  <si>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</si>
  <si>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Let op: bij de kwartaallevering dienen de gegevens cumulatief ingevuld te worden. De opgave die CBS bijvoorbeeld over het tweede kwartaal ontvangt, betreft dus de gegevens van 1 januari tot en met 30 juni.</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</si>
  <si>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</si>
  <si>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</si>
  <si>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</si>
  <si>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</si>
  <si>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</si>
  <si>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</si>
  <si>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</si>
  <si>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</si>
  <si>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</si>
  <si>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</si>
  <si>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</si>
  <si>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</si>
  <si>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</si>
  <si>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</si>
  <si>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</si>
  <si>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</si>
  <si>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r>
      <t xml:space="preserve">In het tabblad "4.Informatie" wordt u gevraagd om contactinformatie over uw gemeente, </t>
    </r>
    <r>
      <rPr>
        <b/>
        <sz val="10"/>
        <rFont val="Arial"/>
        <family val="2"/>
      </rPr>
      <t>de status van de inzending (= nieuw)</t>
    </r>
    <r>
      <rPr>
        <sz val="10"/>
        <rFont val="Arial"/>
        <family val="2"/>
      </rPr>
      <t>, de periode waarop de ingestuurde vragenlijst betrekking heeft en gegevens over de invuller of inhoudelijk deskundige te vermelden. In geval van inhoudelijke vragen en/of onduidelijkheden zal CBS direct met de betreffende persoon contact opnemen.</t>
    </r>
  </si>
  <si>
    <t>Periode:</t>
  </si>
  <si>
    <t>Dit viercijferig nummer is te vinden in de opvraagbrief die u van CBS heeft ontvangen.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</si>
  <si>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</si>
  <si>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</si>
  <si>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</si>
  <si>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</si>
  <si>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</si>
  <si>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</si>
  <si>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</si>
  <si>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r>
      <t xml:space="preserve">U dient de Iv3-matrix (in Excel- of XBRL-formaat), de akkoordverklaring (in pdf-formaat) en, in het geval van de kwartaallevering, de bijgestelde begroting (in Excel- of XBRL-formaat) </t>
    </r>
    <r>
      <rPr>
        <b/>
        <sz val="10"/>
        <rFont val="Arial"/>
        <family val="2"/>
      </rPr>
      <t>samen</t>
    </r>
    <r>
      <rPr>
        <sz val="10"/>
        <rFont val="Arial"/>
        <family val="2"/>
      </rPr>
      <t xml:space="preserve"> in één zipfile te uploaden via</t>
    </r>
  </si>
  <si>
    <r>
      <t>Om te kunnen uploaden ontvangt u van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</si>
  <si>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https://www.rijksoverheid.nl/onderwerpen/financien-gemeenten-en-provincies/inhoud/uitwisseling-financiele-gegevens-met-sisa-en-iv3/single-information-single-audit-sisa/doorgeven-of-wijzigen-contactgegevens-sisa-en-of-iv3</t>
  </si>
  <si>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</si>
  <si>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BEGjjp06nnnn.xls</t>
    </r>
    <r>
      <rPr>
        <sz val="10"/>
        <rFont val="Arial"/>
        <family val="2"/>
      </rPr>
      <t xml:space="preserve"> (bijv. BEG171060757.xls)</t>
    </r>
  </si>
  <si>
    <t>staat voor Kredo --&gt; Kwaliteitsslag Rapportage EU Decentrale Overheden</t>
  </si>
  <si>
    <t>staat voor geactualiseerde begroting</t>
  </si>
  <si>
    <t>staat voor akkoordverklaring</t>
  </si>
  <si>
    <t>KRD</t>
  </si>
  <si>
    <t>BEG</t>
  </si>
  <si>
    <t>AKK</t>
  </si>
  <si>
    <t>jj</t>
  </si>
  <si>
    <t>= jaar, voor bijvoorbeeld 2017 is dit 17</t>
  </si>
  <si>
    <t>p</t>
  </si>
  <si>
    <t>= periode (0 = reguliere begroting, 1 - 4 = kwartalen, 5 = jaarrekening)</t>
  </si>
  <si>
    <r>
      <t>06</t>
    </r>
    <r>
      <rPr>
        <sz val="10"/>
        <rFont val="Arial"/>
        <family val="2"/>
      </rPr>
      <t xml:space="preserve"> </t>
    </r>
  </si>
  <si>
    <t>nnnn</t>
  </si>
  <si>
    <r>
      <rPr>
        <b/>
        <sz val="10"/>
        <rFont val="Courier"/>
        <family val="3"/>
      </rPr>
      <t>KRDjjp06nnnn.xls</t>
    </r>
    <r>
      <rPr>
        <sz val="10"/>
        <rFont val="Arial"/>
        <family val="2"/>
      </rPr>
      <t xml:space="preserve"> (bijv. KRD171060757.xls)</t>
    </r>
  </si>
  <si>
    <r>
      <rPr>
        <b/>
        <sz val="10"/>
        <rFont val="Courier"/>
        <family val="3"/>
      </rPr>
      <t>AKKjjp06nnnn.pdf</t>
    </r>
    <r>
      <rPr>
        <sz val="10"/>
        <rFont val="Arial"/>
        <family val="2"/>
      </rPr>
      <t xml:space="preserve"> (bijv. AKK171060757.pdf)</t>
    </r>
  </si>
  <si>
    <r>
      <rPr>
        <b/>
        <sz val="10"/>
        <rFont val="Courier"/>
        <family val="3"/>
      </rPr>
      <t>KRDjjp06nnnn.zip</t>
    </r>
    <r>
      <rPr>
        <sz val="10"/>
        <rFont val="Arial"/>
        <family val="2"/>
      </rPr>
      <t xml:space="preserve"> (bijv. KRD171060757.zip)</t>
    </r>
  </si>
  <si>
    <t xml:space="preserve">                                                                               Kredo - 2017 - periode 1 - gemeente - Boxtel</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</si>
  <si>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</si>
  <si>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</si>
  <si>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</si>
  <si>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</si>
  <si>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</si>
  <si>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 xml:space="preserve">De indeling van de baten en lasten in taakvelden is overeenkomstig de toelichting in het "Iv3- Informatievoorschrift Gemeenten 2017", behorend bij de Regeling vaststelling taakvelden en verstrekking informatie voor derden. </t>
  </si>
  <si>
    <t xml:space="preserve">De categoriale indeling van de baten en lasten is overeenkomstig de toelichting in het "Iv3- Informatievoorschrift Gemeenten 2017", behorend bij de Regeling vaststelling taakvelden en verstrekking informatie voor derden. </t>
  </si>
  <si>
    <t xml:space="preserve">De balansmutaties zijn toegedeeld naar de categorieën overeenkomstig de toelichting in het "Iv3- Informatievoorschrift Gemeenten 2017",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</si>
  <si>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</si>
  <si>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</si>
  <si>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Bij kwartaal- en jaarrapportage invullen zin uit keuzelijst inzake de getrouwheid van het balansstandenoverzicht. Bij begroting regel verwijderen</t>
  </si>
  <si>
    <t>Akkoordverklaring</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</si>
  <si>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CBS beschreven. Volgens deze voorschriften moet u financiële gegevens aan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</si>
  <si>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 worden meegezonden. Het onderscheid tussen beide wordt gemaakt door het voorvoegsel "KRD" (voor de kwartaalrealisatie) en "BEG" (voor de geactualiseerde begroting). Het cijfer 5 staat voor de levering van de jaarrekening (voorvoegsel = altijd "KRD"). </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</si>
  <si>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jaarrekeningbasis.</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</si>
  <si>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</si>
  <si>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r>
      <t xml:space="preserve">Dit bestand is bestemd voor </t>
    </r>
    <r>
      <rPr>
        <b/>
        <sz val="10"/>
        <rFont val="Arial"/>
        <family val="2"/>
      </rPr>
      <t xml:space="preserve">alle </t>
    </r>
    <r>
      <rPr>
        <sz val="10"/>
        <rFont val="Arial"/>
        <family val="2"/>
      </rPr>
      <t>inzendingen over 2017, dus voor zowel de rapportage begroting, als voor de rapportages kwartaal, actuele begroting en jaarrekening (zie het kopje "Eén opvraagbestand voor begrotingen, kwartaal- en jaarrekeningen").</t>
    </r>
  </si>
  <si>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</si>
  <si>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</si>
  <si>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</si>
  <si>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</si>
  <si>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</si>
  <si>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Taakveld- en categoriegebruik bij heffingen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</si>
  <si>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</si>
  <si>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</si>
  <si>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</si>
  <si>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in het document: </t>
  </si>
  <si>
    <t>Was (2016) - wordt (2017) tabel betreffende economische categorieën</t>
  </si>
  <si>
    <t>Een andere hulptabel vormt een beslisboom betreffende de rubricering van een betaling aan een andere partij binnen het kader van een (economische) transactie in het document:</t>
  </si>
  <si>
    <r>
      <rPr>
        <b/>
        <sz val="10"/>
        <rFont val="Arial"/>
        <family val="2"/>
      </rPr>
      <t>Vanaf het verslagjaar 2017 werkt CBS met één opvraagbestand Iv3 voor zowel de rapportage begrotingen als kwartaal- en jaarrekeningen en de actuele begroting</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ook het kopje "Informatie gemeente" hieronder en het tabblad "2.Adressering".  </t>
    </r>
  </si>
  <si>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</si>
  <si>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</si>
  <si>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</si>
  <si>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</si>
  <si>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</si>
  <si>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</si>
  <si>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</si>
  <si>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</si>
  <si>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</si>
  <si>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</si>
  <si>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</si>
  <si>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</si>
  <si>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</si>
  <si>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</si>
  <si>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</si>
  <si>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</si>
  <si>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</si>
  <si>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</si>
  <si>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</si>
  <si>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</si>
  <si>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</si>
  <si>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</si>
  <si>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</si>
  <si>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</si>
  <si>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</si>
  <si>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</si>
  <si>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</si>
  <si>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</si>
  <si>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</si>
  <si>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</si>
  <si>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</si>
  <si>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</si>
  <si>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</si>
  <si>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</si>
  <si>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</si>
  <si>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</si>
  <si>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</si>
  <si>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</si>
  <si>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</si>
  <si>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</si>
  <si>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</si>
  <si>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</si>
  <si>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</si>
  <si>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</si>
  <si>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</si>
  <si>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</si>
  <si>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</si>
  <si>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</si>
  <si>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</si>
  <si>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</si>
  <si>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</si>
  <si>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</si>
  <si>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</si>
  <si>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</si>
  <si>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</si>
  <si>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</si>
  <si>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</si>
  <si>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</si>
  <si>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</si>
  <si>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</si>
  <si>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</si>
  <si>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</si>
  <si>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</si>
  <si>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</si>
  <si>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</si>
  <si>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</si>
  <si>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</si>
  <si>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</si>
  <si>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</si>
  <si>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</si>
  <si>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</si>
  <si>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</si>
  <si>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</si>
  <si>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</si>
  <si>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r>
      <t xml:space="preserve">* Grijze cellen: combinaties waarop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</si>
  <si>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verdelingsmatrices zijn verdeeld in grijze en witte cellen. CBS verwacht op een grijze cel geen of vrijwel geen boekingen. Indien u op een grijze cel een last of baat verantwoordt, verzoeken wij u deze boeking toe te lichten in het tabblad "4.Informatie". Zo kunnen eventuele oneffenheden in de grijs-wit verdeling van de matrices worden verbeterd.</t>
  </si>
  <si>
    <r>
      <rPr>
        <b/>
        <sz val="10"/>
        <rFont val="Arial"/>
        <family val="2"/>
      </rPr>
      <t xml:space="preserve">Het invullen van het veld Status is nieuw omdat vanaf verslagjaar 2017 niet langer sprake is van aparte opvraagbestanden voor begroting, kwartaalgegevens en jaarrekening, maar van één opvraagbestand voor alle rapportages. </t>
    </r>
    <r>
      <rPr>
        <sz val="10"/>
        <rFont val="Arial"/>
        <family val="2"/>
      </rPr>
      <t xml:space="preserve">U kiest voor Begroting of Realisatie d.m.v. een keuzelijst. </t>
    </r>
  </si>
  <si>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</si>
  <si>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</si>
  <si>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</si>
  <si>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</si>
  <si>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</si>
  <si>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</si>
  <si>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</si>
  <si>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</si>
  <si>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</si>
  <si>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</si>
  <si>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</si>
  <si>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</si>
  <si>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Contactgevens:</t>
  </si>
  <si>
    <t xml:space="preserve">Onderstaand vindt u een toelichting op Naam, Nummer, Status en Periode. </t>
  </si>
  <si>
    <t>Nummer:</t>
  </si>
  <si>
    <t xml:space="preserve">Indien u de cellen met betrekking tot Nummer, Status en Periode correct invult, krijgt u in cel I5 van het tabblad "4.Informatie" de correcte naam van het excel-bestand dat u dient in te zenden. Zie het tabblad "2.Adressering".  </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</si>
  <si>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</si>
  <si>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</si>
  <si>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</si>
  <si>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</si>
  <si>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</si>
  <si>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</si>
  <si>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</si>
  <si>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</si>
  <si>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</si>
  <si>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</si>
  <si>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</si>
  <si>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</si>
  <si>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</si>
  <si>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</si>
  <si>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</si>
  <si>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</si>
  <si>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</si>
  <si>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r>
      <rPr>
        <b/>
        <sz val="9"/>
        <rFont val="Arial"/>
        <family val="2"/>
      </rPr>
      <t>Let op</t>
    </r>
    <r>
      <rPr>
        <sz val="9"/>
        <rFont val="Arial"/>
        <family val="2"/>
      </rPr>
      <t xml:space="preserve">: de contactgegevens zijn van degene waarmee rechtsstreeks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</si>
  <si>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Geldig</t>
  </si>
  <si>
    <t>Gebruik juiste categorieën (6.1 en 7.5) op financiële balans</t>
  </si>
  <si>
    <t>d=|b-c|</t>
  </si>
  <si>
    <t>L ≠ 6.1 of 7.5</t>
  </si>
  <si>
    <t>B ≠ 6.1 of 7.5</t>
  </si>
  <si>
    <t>Gebruik categorieën 4.3.9 en 4.4.9</t>
  </si>
  <si>
    <t>Na ontvangst van uw inzending controleert CBS direct of de gegevens voldoen aan de acceptatietoetsen (zie tabblad "9.Eindoordeel"). Hiervan ontvangt u ook meteen het resultaat. Vervolgens kan CBS nog contact met u opnemen in geval van inhoudelijke vragen en/of onduidelijkheden in de ingestuurde data.</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</si>
  <si>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</si>
  <si>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</si>
  <si>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</si>
  <si>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</si>
  <si>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</si>
  <si>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</si>
  <si>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 xml:space="preserve">Ook in het Iv3-model 2017 zijn toetsen opgenomen die onderdeel uitmaken van het maatregelenbeleid. </t>
    </r>
    <r>
      <rPr>
        <b/>
        <sz val="10"/>
        <color indexed="8"/>
        <rFont val="Arial"/>
        <family val="2"/>
      </rPr>
      <t>Nieuw ten opzichte van 2016 en voorgaande jaren is dat deze nu, voor zover van toepassing, ook gelden voor de begroting. Voorheen werd bij de begroting alleen getoetst op de tijdigheid van de inzending van de gegevens.</t>
    </r>
  </si>
  <si>
    <t xml:space="preserve">Toetsen 1 t/m 5 bestonden ook al in 2016 en voorgaande jaren. Nieuw zijn de toetsen 6 t/m 9.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</si>
  <si>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&lt;-----</t>
  </si>
  <si>
    <t>Indien u Periode invult op tabblad 4.Informatie verschijnt titel Verklaring</t>
  </si>
  <si>
    <t xml:space="preserve">Naast aanlevering in Excel bestaat de mogelijkheid om de gegevens te verstrekken in eXtensible Business Reporting Language (XBRL). Hiervoor heeft CBS een taxonomie ontwikkeld die op de website van Bureau Kredo van CBS beschikbaar wordt gesteld. </t>
  </si>
  <si>
    <t>K/J</t>
  </si>
  <si>
    <t>K/J (K alleen financieel)</t>
  </si>
  <si>
    <t>B/J</t>
  </si>
  <si>
    <t>J</t>
  </si>
  <si>
    <t>Omdat CBS vanaf verslagjaar 2017 werkt met één opvraagbestand Iv3 voor zowel de begrotings- als de kwartaal- en jaarrekeningrapportage, is het voorbeeldmodel van de schriftelijke verklaring van het college hierop aangepast. Door middel van een keuzelijst kunt u kiezen welke levering het specifiek betreft (cel D5) en bij de kwartaal- en jaarrekeningrapportage kunt u een zin kiezen inzake de getrouwheid van het balansstandenoverzicht (cel B13). Bij de begrotingen is het invullen van de balansstanden niet verplicht. De keuzecellen zijn geel gehighlight.</t>
  </si>
  <si>
    <t>keuzelijst</t>
  </si>
  <si>
    <r>
      <t xml:space="preserve">Na ontvangst van uw inzending controleert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sz val="10"/>
        <color indexed="8"/>
        <rFont val="Arial"/>
        <family val="2"/>
      </rPr>
      <t>De geldigheid van de toetsen in dit overzicht is gekoppeld aan de waarden die u invult bij de velden Status en Periode op tabblad 4.Informatie.</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</si>
  <si>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</si>
  <si>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In tabel 1 vindt u een overzicht van de belangrijke heffingen met bijbehorend taakveld en economische categorie. Een uitgebreidere trefwoordenlijst van de heffingen vindt u in de handreikingen Iv3 op de site van de Rijksoverheid in het document: </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</si>
  <si>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</si>
  <si>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</si>
  <si>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</si>
  <si>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</si>
  <si>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</si>
  <si>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</si>
  <si>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</si>
  <si>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r>
      <t xml:space="preserve">De indeling van het Iv3-model 2017 is drastisch veranderd ten opzichte van het model 2016. Functies zijn vervangen door taakvelden, de kostenplaatsen zijn vervallen en de categorieën zijn gewijzigd. Daarnaast zijn nog enkele wijzigingen aangebracht in de balansposten. Bovendien dient u voor de begroting de volledige lasten- en batenmatrix in te vullen, dus inclusief de categorieën en de (geprognosticeerde) balansmutaties. </t>
    </r>
    <r>
      <rPr>
        <sz val="10"/>
        <rFont val="Arial"/>
        <family val="2"/>
      </rPr>
      <t xml:space="preserve"> </t>
    </r>
    <r>
      <rPr>
        <b/>
        <sz val="10"/>
        <rFont val="Arial"/>
        <family val="2"/>
      </rPr>
      <t>Ten slotte zijn de toetsen gewijzigd</t>
    </r>
    <r>
      <rPr>
        <sz val="10"/>
        <rFont val="Arial"/>
        <family val="2"/>
      </rPr>
      <t>. Een overzicht van de belangrijkste wijzigingen en een toelichting daarop, is opgenomen in het tabblad "3.Toelichting", vanaf het kopje "Wijzigingen Iv3 2017".</t>
    </r>
  </si>
  <si>
    <t>0.64 Belastingen overig</t>
  </si>
  <si>
    <t>3.4   Economische promotie</t>
  </si>
  <si>
    <t>Realisatie</t>
  </si>
  <si>
    <t>LASTEN</t>
  </si>
  <si>
    <t>T6.1 - Cat. 4.3.1. Door het CBS is aangegeven dat Slachtofferhulp als Rijk wordt gezien, dus cat. 431.</t>
  </si>
  <si>
    <t>T6.71 - Cat. 4.2: Dit betreft onderdeel "Bijdrage nazorg ex-gedetineerden 2017" en wordt betaald aan de Dienst</t>
  </si>
  <si>
    <t>Gezondheid en Jeugd.</t>
  </si>
  <si>
    <t>A123 - Cat.4.3.6.: wordt gecorrigeerd in het volgende kwartaal.</t>
  </si>
  <si>
    <t xml:space="preserve">A124  - Categorie 2.1.: E.e.a heeft betrekking op een pand dat binnen project Nieuwe Dordtse Biesbosch is aangekocht om te </t>
  </si>
  <si>
    <t>gaan slopen.</t>
  </si>
  <si>
    <t>A213  - Categorie 3.2.: wordt gecorrigeerd in het volgende kwartaal.</t>
  </si>
  <si>
    <t>BATEN</t>
  </si>
  <si>
    <t xml:space="preserve">Taakveld 0.2 - 4.3.1 Dit betreft doorbelaste kosten voor afdrachten van rijksleges. Deze lasten worden aan de regiogemeenten </t>
  </si>
  <si>
    <t xml:space="preserve">doorbelast en kunnen niet als negatieve uitgave worden ingeboekt. </t>
  </si>
  <si>
    <t>Taakveld 0.4 - Categorie 3.6.: betreft huuropbrengsten op taakveld Overhead.</t>
  </si>
  <si>
    <t>Taakveld 0.63 - Categorie 3.6.: Betreft de verhuur van een kade aan een bedrijf voor het uitvoeren van zijn</t>
  </si>
  <si>
    <t>werkzaamheden. Hierdoor wordt deze grond onttrokken aan het gebruik als parkeermogelijkheid.</t>
  </si>
  <si>
    <t>T3.2 - Cat. 2.2.1. De gemeentelijke belastingdienst zorgt ervoor dat de bijdrage / heffing voor de BIZ wordt geind.</t>
  </si>
  <si>
    <t>Taakveld 6.1 - 5.1. Is reeds gecorrigeerd in het volgende kwartaal.</t>
  </si>
  <si>
    <t>Taakveld 8.3 - Categorie 5.1.: betreft werkelijk ontvangen rente op een openstaande dwangsom binnen taakveld Wonen</t>
  </si>
  <si>
    <t>en bouwen.</t>
  </si>
  <si>
    <t>P.M.D. van Wijngaarden</t>
  </si>
  <si>
    <t>SCD/AGB/FIN</t>
  </si>
  <si>
    <t>Senior Adviseur FA</t>
  </si>
  <si>
    <t>078 - 770 2289</t>
  </si>
  <si>
    <t>FA@drechtsteden.nl</t>
  </si>
  <si>
    <t>Dordrecht</t>
  </si>
  <si>
    <t>0505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</si>
</sst>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dd/mm/yyyy"/>
    <numFmt numFmtId="167" formatCode="dd/m/yyyy"/>
    <numFmt numFmtId="168" formatCode="d\ mmmm\ yyyy"/>
    <numFmt numFmtId="169" formatCode="d\ mmmm"/>
    <numFmt numFmtId="170" formatCode="#,##0_ ;[Red]\-#,##0\ "/>
  </numFmts>
  <fonts count="6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55">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49" fontId="33" fillId="0" borderId="0" xfId="0" applyNumberFormat="1" applyFont="1" applyAlignment="1">
      <alignment horizontal="left" vertical="center" wrapText="1"/>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38" fillId="0" borderId="0" xfId="0" applyFont="1" applyFill="1" applyBorder="1" applyAlignment="1">
      <alignment vertical="center"/>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0" borderId="19" xfId="0" applyFont="1" applyFill="1" applyBorder="1" applyAlignment="1">
      <alignment vertical="center"/>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49" fontId="3"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170" fontId="23" fillId="3" borderId="46" xfId="0" applyNumberFormat="1" applyFont="1" applyFill="1" applyBorder="1" applyAlignment="1" applyProtection="1">
      <alignment horizontal="right" vertical="center"/>
      <protection locked="0"/>
    </xf>
    <xf numFmtId="170" fontId="23" fillId="3" borderId="41" xfId="0" applyNumberFormat="1" applyFont="1" applyFill="1" applyBorder="1" applyAlignment="1" applyProtection="1">
      <alignment horizontal="right" vertical="center"/>
      <protection locked="0"/>
    </xf>
    <xf numFmtId="170" fontId="23" fillId="3" borderId="42" xfId="0" applyNumberFormat="1" applyFont="1" applyFill="1" applyBorder="1" applyAlignment="1" applyProtection="1">
      <alignment horizontal="right" vertical="center"/>
      <protection locked="0"/>
    </xf>
    <xf numFmtId="170" fontId="23" fillId="3" borderId="19" xfId="0" applyNumberFormat="1" applyFont="1" applyFill="1" applyBorder="1" applyAlignment="1" applyProtection="1">
      <alignment horizontal="right" vertical="center"/>
      <protection locked="0"/>
    </xf>
    <xf numFmtId="170" fontId="23" fillId="3" borderId="36"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horizontal="right" vertical="center"/>
      <protection locked="0"/>
    </xf>
    <xf numFmtId="170" fontId="23" fillId="13" borderId="0" xfId="0" applyNumberFormat="1" applyFont="1" applyFill="1" applyBorder="1" applyAlignment="1" applyProtection="1">
      <alignment horizontal="right" vertical="center"/>
      <protection locked="0"/>
    </xf>
    <xf numFmtId="170" fontId="23" fillId="13" borderId="49" xfId="0" applyNumberFormat="1" applyFont="1" applyFill="1" applyBorder="1" applyAlignment="1" applyProtection="1">
      <alignment horizontal="right" vertical="center"/>
      <protection locked="0"/>
    </xf>
    <xf numFmtId="170" fontId="23" fillId="0" borderId="16" xfId="0" applyNumberFormat="1" applyFont="1" applyFill="1" applyBorder="1" applyAlignment="1" applyProtection="1">
      <alignment horizontal="right" vertical="center"/>
      <protection locked="0"/>
    </xf>
    <xf numFmtId="170" fontId="23" fillId="13" borderId="48" xfId="0" applyNumberFormat="1" applyFont="1" applyFill="1" applyBorder="1" applyAlignment="1" applyProtection="1">
      <alignment horizontal="right" vertical="center"/>
      <protection locked="0"/>
    </xf>
    <xf numFmtId="170" fontId="23" fillId="13" borderId="50" xfId="0" applyNumberFormat="1" applyFont="1" applyFill="1" applyBorder="1" applyAlignment="1" applyProtection="1">
      <alignment horizontal="right" vertical="center"/>
      <protection locked="0"/>
    </xf>
    <xf numFmtId="170" fontId="23" fillId="0" borderId="36" xfId="0" applyNumberFormat="1" applyFont="1" applyFill="1" applyBorder="1" applyAlignment="1" applyProtection="1">
      <alignment vertical="center"/>
      <protection locked="0"/>
    </xf>
    <xf numFmtId="170" fontId="23" fillId="13" borderId="30" xfId="0" applyNumberFormat="1" applyFont="1" applyFill="1" applyBorder="1" applyAlignment="1" applyProtection="1">
      <alignment horizontal="right" vertical="center"/>
      <protection locked="0"/>
    </xf>
    <xf numFmtId="170" fontId="23" fillId="13" borderId="41" xfId="0" applyNumberFormat="1" applyFont="1" applyFill="1" applyBorder="1" applyAlignment="1" applyProtection="1">
      <alignment horizontal="right" vertical="center"/>
      <protection locked="0"/>
    </xf>
    <xf numFmtId="170" fontId="23" fillId="13" borderId="54" xfId="0" applyNumberFormat="1" applyFont="1" applyFill="1" applyBorder="1" applyAlignment="1" applyProtection="1">
      <alignment horizontal="right" vertical="center"/>
      <protection locked="0"/>
    </xf>
    <xf numFmtId="170" fontId="23" fillId="0" borderId="31" xfId="0" applyNumberFormat="1" applyFont="1" applyFill="1" applyBorder="1" applyAlignment="1" applyProtection="1">
      <alignment horizontal="right" vertical="center"/>
      <protection locked="0"/>
    </xf>
    <xf numFmtId="170" fontId="23" fillId="13" borderId="20" xfId="0" applyNumberFormat="1" applyFont="1" applyFill="1" applyBorder="1" applyAlignment="1" applyProtection="1">
      <alignment horizontal="right" vertical="center"/>
      <protection locked="0"/>
    </xf>
    <xf numFmtId="170" fontId="23" fillId="13" borderId="22" xfId="0" applyNumberFormat="1" applyFont="1" applyFill="1" applyBorder="1" applyAlignment="1" applyProtection="1">
      <alignment horizontal="right" vertical="center"/>
      <protection locked="0"/>
    </xf>
    <xf numFmtId="170" fontId="23" fillId="13" borderId="51" xfId="0" applyNumberFormat="1" applyFont="1" applyFill="1" applyBorder="1" applyAlignment="1" applyProtection="1">
      <alignment horizontal="right" vertical="center"/>
      <protection locked="0"/>
    </xf>
    <xf numFmtId="170" fontId="23" fillId="13" borderId="55" xfId="0" applyNumberFormat="1" applyFont="1" applyFill="1" applyBorder="1" applyAlignment="1" applyProtection="1">
      <alignment horizontal="right" vertical="center"/>
      <protection locked="0"/>
    </xf>
    <xf numFmtId="170" fontId="23" fillId="13" borderId="53" xfId="0" applyNumberFormat="1" applyFont="1" applyFill="1" applyBorder="1" applyAlignment="1" applyProtection="1">
      <alignment horizontal="right" vertical="center"/>
      <protection locked="0"/>
    </xf>
    <xf numFmtId="170" fontId="23" fillId="13" borderId="18" xfId="0" applyNumberFormat="1" applyFont="1" applyFill="1" applyBorder="1" applyAlignment="1" applyProtection="1">
      <alignment horizontal="right" vertical="center"/>
      <protection locked="0"/>
    </xf>
    <xf numFmtId="170" fontId="23" fillId="0" borderId="43" xfId="0" applyNumberFormat="1" applyFont="1" applyFill="1" applyBorder="1" applyAlignment="1" applyProtection="1">
      <alignment horizontal="right" vertical="center"/>
      <protection locked="0"/>
    </xf>
    <xf numFmtId="170" fontId="23" fillId="13" borderId="46" xfId="0" applyNumberFormat="1" applyFont="1" applyFill="1" applyBorder="1" applyAlignment="1" applyProtection="1">
      <alignment horizontal="right" vertical="center"/>
      <protection locked="0"/>
    </xf>
    <xf numFmtId="170" fontId="23" fillId="13" borderId="42" xfId="0" applyNumberFormat="1" applyFont="1" applyFill="1" applyBorder="1" applyAlignment="1" applyProtection="1">
      <alignment horizontal="right" vertical="center"/>
      <protection locked="0"/>
    </xf>
    <xf numFmtId="170" fontId="23" fillId="5" borderId="16" xfId="0" applyNumberFormat="1" applyFont="1" applyFill="1" applyBorder="1" applyAlignment="1" applyProtection="1">
      <alignment horizontal="right" vertical="center"/>
      <protection locked="0"/>
    </xf>
    <xf numFmtId="170" fontId="23" fillId="13" borderId="43" xfId="0" applyNumberFormat="1" applyFont="1" applyFill="1" applyBorder="1" applyAlignment="1" applyProtection="1">
      <alignment horizontal="right" vertical="center"/>
      <protection locked="0"/>
    </xf>
    <xf numFmtId="170" fontId="23" fillId="13" borderId="56" xfId="0" applyNumberFormat="1" applyFont="1" applyFill="1" applyBorder="1" applyAlignment="1" applyProtection="1">
      <alignment horizontal="right" vertical="center"/>
      <protection locked="0"/>
    </xf>
    <xf numFmtId="170" fontId="23" fillId="5" borderId="36" xfId="0" applyNumberFormat="1" applyFont="1" applyFill="1" applyBorder="1" applyAlignment="1" applyProtection="1">
      <alignment vertical="center"/>
      <protection locked="0"/>
    </xf>
    <xf numFmtId="170" fontId="23" fillId="0" borderId="16" xfId="0" applyNumberFormat="1" applyFont="1" applyFill="1" applyBorder="1" applyAlignment="1" applyProtection="1">
      <alignment vertical="center"/>
      <protection locked="0"/>
    </xf>
    <xf numFmtId="170" fontId="23" fillId="0" borderId="17" xfId="0" applyNumberFormat="1" applyFont="1" applyFill="1" applyBorder="1" applyAlignment="1" applyProtection="1">
      <alignment vertical="center"/>
      <protection locked="0"/>
    </xf>
    <xf numFmtId="170" fontId="23" fillId="13" borderId="50" xfId="0" applyNumberFormat="1" applyFont="1" applyFill="1" applyBorder="1" applyAlignment="1" applyProtection="1">
      <alignment vertical="center"/>
      <protection locked="0"/>
    </xf>
    <xf numFmtId="170" fontId="23" fillId="13" borderId="48" xfId="0" applyNumberFormat="1" applyFont="1" applyFill="1" applyBorder="1" applyAlignment="1" applyProtection="1">
      <alignment vertical="center"/>
      <protection locked="0"/>
    </xf>
    <xf numFmtId="170" fontId="23" fillId="3" borderId="30" xfId="0" applyNumberFormat="1" applyFont="1" applyFill="1" applyBorder="1" applyAlignment="1" applyProtection="1">
      <alignment horizontal="right" vertical="center"/>
      <protection locked="0"/>
    </xf>
    <xf numFmtId="170" fontId="23" fillId="3" borderId="0" xfId="0" applyNumberFormat="1" applyFont="1" applyFill="1" applyBorder="1" applyAlignment="1" applyProtection="1">
      <alignment horizontal="right" vertical="center"/>
      <protection locked="0"/>
    </xf>
    <xf numFmtId="170" fontId="23" fillId="3" borderId="35" xfId="0" applyNumberFormat="1" applyFont="1" applyFill="1" applyBorder="1" applyAlignment="1" applyProtection="1">
      <alignment horizontal="right" vertical="center"/>
      <protection locked="0"/>
    </xf>
    <xf numFmtId="170" fontId="23" fillId="18" borderId="16" xfId="0" applyNumberFormat="1" applyFont="1" applyFill="1" applyBorder="1" applyAlignment="1" applyProtection="1">
      <alignment horizontal="right" vertical="center"/>
      <protection locked="0"/>
    </xf>
    <xf numFmtId="170" fontId="23" fillId="18" borderId="21"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vertical="center"/>
      <protection locked="0"/>
    </xf>
    <xf numFmtId="170" fontId="23" fillId="0" borderId="37" xfId="0" applyNumberFormat="1" applyFont="1" applyFill="1" applyBorder="1" applyAlignment="1" applyProtection="1">
      <alignment vertical="center"/>
      <protection locked="0"/>
    </xf>
    <xf numFmtId="170" fontId="23" fillId="0" borderId="22" xfId="0" applyNumberFormat="1" applyFont="1" applyFill="1" applyBorder="1" applyAlignment="1" applyProtection="1">
      <alignment vertical="center"/>
      <protection locked="0"/>
    </xf>
    <xf numFmtId="170" fontId="23" fillId="0" borderId="29" xfId="0" applyNumberFormat="1" applyFont="1" applyFill="1" applyBorder="1" applyAlignment="1" applyProtection="1">
      <alignment horizontal="right" vertical="center"/>
      <protection locked="0"/>
    </xf>
    <xf numFmtId="170" fontId="23" fillId="13"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vertical="center"/>
      <protection locked="0"/>
    </xf>
    <xf numFmtId="170" fontId="23" fillId="13" borderId="17" xfId="0" applyNumberFormat="1" applyFont="1" applyFill="1" applyBorder="1" applyAlignment="1" applyProtection="1">
      <alignment horizontal="right" vertical="center"/>
      <protection locked="0"/>
    </xf>
    <xf numFmtId="170" fontId="23" fillId="5"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horizontal="right" vertical="center"/>
      <protection locked="0"/>
    </xf>
    <xf numFmtId="170" fontId="23" fillId="5" borderId="21" xfId="0" applyNumberFormat="1" applyFont="1" applyFill="1" applyBorder="1" applyAlignment="1" applyProtection="1">
      <alignment horizontal="right" vertical="center"/>
      <protection locked="0"/>
    </xf>
    <xf numFmtId="170" fontId="23" fillId="5" borderId="20" xfId="0" applyNumberFormat="1" applyFont="1" applyFill="1" applyBorder="1" applyAlignment="1" applyProtection="1">
      <alignment horizontal="right" vertical="center"/>
      <protection locked="0"/>
    </xf>
    <xf numFmtId="170" fontId="23" fillId="0" borderId="14" xfId="0" applyNumberFormat="1" applyFont="1" applyFill="1" applyBorder="1" applyAlignment="1" applyProtection="1">
      <alignment horizontal="right" vertical="center"/>
      <protection locked="0"/>
    </xf>
    <xf numFmtId="170" fontId="23" fillId="18" borderId="50" xfId="0" applyNumberFormat="1" applyFont="1" applyFill="1" applyBorder="1" applyAlignment="1" applyProtection="1">
      <alignment horizontal="right" vertical="center"/>
      <protection locked="0"/>
    </xf>
    <xf numFmtId="170" fontId="23" fillId="5" borderId="37" xfId="0" applyNumberFormat="1" applyFont="1" applyFill="1" applyBorder="1" applyAlignment="1" applyProtection="1">
      <alignment vertical="center"/>
      <protection locked="0"/>
    </xf>
    <xf numFmtId="170" fontId="23" fillId="13" borderId="31" xfId="0" applyNumberFormat="1" applyFont="1" applyFill="1" applyBorder="1" applyAlignment="1" applyProtection="1">
      <alignment horizontal="right" vertical="center"/>
      <protection locked="0"/>
    </xf>
    <xf numFmtId="170" fontId="1" fillId="0" borderId="38" xfId="0" applyNumberFormat="1" applyFont="1" applyFill="1" applyBorder="1" applyAlignment="1" applyProtection="1">
      <alignment vertical="center"/>
      <protection locked="0"/>
    </xf>
    <xf numFmtId="170" fontId="23" fillId="13" borderId="38" xfId="0" applyNumberFormat="1" applyFont="1" applyFill="1" applyBorder="1" applyAlignment="1" applyProtection="1">
      <alignment horizontal="right" vertical="center"/>
      <protection locked="0"/>
    </xf>
    <xf numFmtId="170" fontId="1" fillId="0" borderId="57" xfId="0" applyNumberFormat="1" applyFont="1" applyFill="1" applyBorder="1" applyAlignment="1" applyProtection="1">
      <alignment vertical="center"/>
      <protection locked="0"/>
    </xf>
    <xf numFmtId="170" fontId="1" fillId="0" borderId="40" xfId="0" applyNumberFormat="1" applyFont="1" applyFill="1" applyBorder="1" applyAlignment="1" applyProtection="1">
      <alignment vertical="center"/>
      <protection locked="0"/>
    </xf>
    <xf numFmtId="170" fontId="23" fillId="3" borderId="34"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vertical="center"/>
      <protection locked="0"/>
    </xf>
    <xf numFmtId="170" fontId="23" fillId="13" borderId="49" xfId="0" applyNumberFormat="1" applyFont="1" applyFill="1" applyBorder="1" applyAlignment="1" applyProtection="1">
      <alignment vertical="center"/>
      <protection locked="0"/>
    </xf>
    <xf numFmtId="170" fontId="23" fillId="13" borderId="0" xfId="0" applyNumberFormat="1" applyFont="1" applyFill="1" applyBorder="1" applyAlignment="1" applyProtection="1">
      <alignment vertical="center"/>
      <protection locked="0"/>
    </xf>
    <xf numFmtId="170" fontId="1" fillId="13" borderId="38" xfId="0" applyNumberFormat="1" applyFont="1" applyFill="1" applyBorder="1" applyAlignment="1" applyProtection="1">
      <alignment vertical="center"/>
      <protection locked="0"/>
    </xf>
    <xf numFmtId="170" fontId="23" fillId="0" borderId="0" xfId="0" applyNumberFormat="1" applyFont="1"/>
    <xf numFmtId="170" fontId="23" fillId="3" borderId="18" xfId="0" applyNumberFormat="1" applyFont="1" applyFill="1" applyBorder="1" applyAlignment="1" applyProtection="1">
      <alignment horizontal="right" vertical="center"/>
      <protection locked="0"/>
    </xf>
    <xf numFmtId="170" fontId="23" fillId="0" borderId="0" xfId="0" applyNumberFormat="1" applyFont="1" applyBorder="1" applyAlignment="1">
      <alignment horizontal="right" vertical="center"/>
    </xf>
    <xf numFmtId="170" fontId="23" fillId="0" borderId="17" xfId="0" applyNumberFormat="1" applyFont="1" applyFill="1" applyBorder="1" applyAlignment="1" applyProtection="1">
      <alignment horizontal="right" vertical="center"/>
      <protection locked="0"/>
    </xf>
    <xf numFmtId="170" fontId="23" fillId="13" borderId="21" xfId="0" applyNumberFormat="1" applyFont="1" applyFill="1" applyBorder="1" applyAlignment="1" applyProtection="1">
      <alignment horizontal="right" vertical="center"/>
      <protection locked="0"/>
    </xf>
    <xf numFmtId="170" fontId="23" fillId="0" borderId="0" xfId="0" applyNumberFormat="1" applyFont="1" applyFill="1" applyBorder="1" applyAlignment="1">
      <alignment horizontal="right" vertical="center"/>
    </xf>
    <xf numFmtId="170" fontId="23" fillId="5" borderId="17" xfId="0" applyNumberFormat="1" applyFont="1" applyFill="1" applyBorder="1" applyAlignment="1" applyProtection="1">
      <alignment horizontal="right" vertical="center"/>
      <protection locked="0"/>
    </xf>
    <xf numFmtId="170" fontId="23" fillId="5" borderId="22" xfId="0" applyNumberFormat="1" applyFont="1" applyFill="1" applyBorder="1" applyAlignment="1" applyProtection="1">
      <alignment horizontal="right" vertical="center"/>
      <protection locked="0"/>
    </xf>
    <xf numFmtId="170" fontId="1" fillId="0" borderId="0" xfId="0" applyNumberFormat="1" applyFont="1"/>
    <xf numFmtId="170" fontId="23" fillId="0" borderId="0" xfId="0" applyNumberFormat="1" applyFont="1" applyBorder="1"/>
    <xf numFmtId="170" fontId="1" fillId="0" borderId="39" xfId="0" applyNumberFormat="1" applyFont="1" applyFill="1" applyBorder="1" applyAlignment="1" applyProtection="1">
      <alignment vertical="center"/>
      <protection locked="0"/>
    </xf>
    <xf numFmtId="170" fontId="23" fillId="0" borderId="16" xfId="0" applyNumberFormat="1" applyFont="1" applyBorder="1" applyAlignment="1">
      <alignment horizontal="right" vertical="center"/>
    </xf>
    <xf numFmtId="0" fontId="23" fillId="0" borderId="0" xfId="0" applyFont="1" applyBorder="1" applyAlignment="1">
      <alignment horizontal="center" vertical="center"/>
    </xf>
    <xf numFmtId="170" fontId="23" fillId="0" borderId="16" xfId="0" applyNumberFormat="1" applyFont="1" applyBorder="1"/>
    <xf numFmtId="0" fontId="6" fillId="0" borderId="58" xfId="0" applyFont="1" applyFill="1" applyBorder="1" applyAlignment="1" applyProtection="1">
      <alignment horizontal="left"/>
      <protection locked="0"/>
    </xf>
    <xf numFmtId="0" fontId="6" fillId="0" borderId="60" xfId="0" applyFont="1" applyFill="1" applyBorder="1" applyAlignment="1" applyProtection="1">
      <alignment horizontal="left"/>
      <protection locked="0"/>
    </xf>
    <xf numFmtId="0" fontId="15" fillId="0" borderId="0" xfId="0" applyFont="1" applyAlignment="1">
      <alignment wrapText="1"/>
    </xf>
    <xf numFmtId="0" fontId="0" fillId="0" borderId="0" xfId="0" applyAlignment="1"/>
    <xf numFmtId="0" fontId="4" fillId="0" borderId="0" xfId="0" applyFont="1" applyAlignment="1">
      <alignment wrapText="1"/>
    </xf>
    <xf numFmtId="49" fontId="33" fillId="0" borderId="0" xfId="0" applyNumberFormat="1" applyFont="1" applyAlignment="1">
      <alignment horizontal="left" vertical="center" wrapText="1"/>
    </xf>
    <xf numFmtId="0" fontId="0" fillId="0" borderId="0" xfId="0" applyAlignment="1">
      <alignment vertical="center"/>
    </xf>
    <xf numFmtId="0" fontId="4" fillId="0" borderId="0" xfId="0" quotePrefix="1" applyFont="1" applyAlignment="1">
      <alignment vertical="top" wrapText="1"/>
    </xf>
    <xf numFmtId="0" fontId="0" fillId="0" borderId="0" xfId="0" applyAlignment="1">
      <alignment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49" fontId="1" fillId="3" borderId="0" xfId="0" applyNumberFormat="1" applyFont="1" applyFill="1" applyAlignment="1">
      <alignment vertical="center" wrapText="1"/>
    </xf>
    <xf numFmtId="0" fontId="0" fillId="0" borderId="0" xfId="0" applyAlignment="1">
      <alignment vertical="center" wrapText="1"/>
    </xf>
    <xf numFmtId="0" fontId="4" fillId="0" borderId="0" xfId="0" applyNumberFormat="1" applyFont="1" applyAlignment="1">
      <alignment vertical="center" wrapText="1"/>
    </xf>
    <xf numFmtId="0" fontId="15" fillId="0" borderId="0" xfId="0" applyFont="1" applyAlignment="1">
      <alignment vertical="center"/>
    </xf>
    <xf numFmtId="49" fontId="4" fillId="0" borderId="0" xfId="0" applyNumberFormat="1" applyFont="1" applyAlignment="1">
      <alignment vertical="center"/>
    </xf>
    <xf numFmtId="49" fontId="2" fillId="0" borderId="0" xfId="10" applyNumberFormat="1" applyAlignment="1" applyProtection="1">
      <alignment vertical="center"/>
    </xf>
    <xf numFmtId="0" fontId="2" fillId="0" borderId="0" xfId="10" applyAlignment="1" applyProtection="1">
      <alignment vertical="center"/>
    </xf>
    <xf numFmtId="0" fontId="4" fillId="0" borderId="0" xfId="0" quotePrefix="1" applyNumberFormat="1" applyFont="1" applyAlignment="1">
      <alignment vertical="top" wrapText="1"/>
    </xf>
    <xf numFmtId="0" fontId="4" fillId="0" borderId="0" xfId="0" applyFont="1" applyAlignment="1">
      <alignment vertical="center"/>
    </xf>
    <xf numFmtId="0" fontId="2" fillId="0" borderId="0" xfId="10" applyNumberFormat="1" applyFill="1" applyBorder="1" applyAlignment="1" applyProtection="1">
      <alignment vertical="center" wrapText="1"/>
    </xf>
    <xf numFmtId="49" fontId="8" fillId="0" borderId="0" xfId="0" applyNumberFormat="1" applyFont="1" applyAlignment="1">
      <alignment vertical="center" wrapText="1"/>
    </xf>
    <xf numFmtId="49" fontId="7" fillId="0" borderId="0" xfId="0" applyNumberFormat="1" applyFont="1" applyAlignment="1">
      <alignment horizontal="left" vertical="center" wrapText="1"/>
    </xf>
    <xf numFmtId="0" fontId="14" fillId="0" borderId="0" xfId="0" applyFont="1" applyAlignment="1">
      <alignment vertical="center"/>
    </xf>
    <xf numFmtId="49" fontId="1" fillId="0" borderId="0" xfId="0" applyNumberFormat="1" applyFont="1" applyFill="1" applyAlignment="1">
      <alignment vertical="center" wrapText="1"/>
    </xf>
    <xf numFmtId="0" fontId="4" fillId="0" borderId="0" xfId="0" applyNumberFormat="1" applyFont="1" applyFill="1" applyAlignment="1">
      <alignment vertical="center" wrapText="1"/>
    </xf>
    <xf numFmtId="0" fontId="0" fillId="0" borderId="0" xfId="0" applyFill="1" applyAlignment="1">
      <alignment vertical="center"/>
    </xf>
    <xf numFmtId="49" fontId="4" fillId="0" borderId="0" xfId="0" applyNumberFormat="1" applyFont="1" applyFill="1" applyAlignment="1">
      <alignment vertical="center" wrapText="1"/>
    </xf>
    <xf numFmtId="0" fontId="4" fillId="0" borderId="0" xfId="0" applyFont="1" applyAlignment="1">
      <alignment vertical="center" wrapText="1"/>
    </xf>
    <xf numFmtId="0" fontId="2" fillId="0" borderId="0" xfId="10" applyAlignment="1" applyProtection="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NumberFormat="1" applyFont="1" applyAlignment="1">
      <alignment vertical="top" wrapText="1"/>
    </xf>
    <xf numFmtId="0" fontId="0" fillId="0" borderId="0" xfId="0" applyAlignment="1">
      <alignment vertical="top" wrapText="1"/>
    </xf>
    <xf numFmtId="49" fontId="4" fillId="0" borderId="0" xfId="0" quotePrefix="1" applyNumberFormat="1" applyFont="1" applyAlignment="1">
      <alignment vertical="top" wrapText="1"/>
    </xf>
    <xf numFmtId="0" fontId="4" fillId="0" borderId="0" xfId="18" applyFont="1" applyAlignment="1">
      <alignment horizontal="lef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49" fontId="4" fillId="0" borderId="0" xfId="0"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vertical="center" wrapText="1"/>
    </xf>
    <xf numFmtId="49" fontId="3" fillId="0" borderId="0" xfId="0" applyNumberFormat="1" applyFont="1" applyAlignment="1">
      <alignment vertical="center" wrapText="1"/>
    </xf>
    <xf numFmtId="0" fontId="2" fillId="0" borderId="0" xfId="10" applyAlignment="1" applyProtection="1"/>
    <xf numFmtId="0" fontId="0" fillId="0" borderId="0" xfId="0"/>
    <xf numFmtId="0" fontId="4" fillId="0" borderId="0" xfId="0" quotePrefix="1" applyNumberFormat="1" applyFont="1" applyFill="1" applyAlignment="1">
      <alignment vertical="top" wrapText="1"/>
    </xf>
    <xf numFmtId="0" fontId="0" fillId="0" borderId="0" xfId="0" applyFill="1" applyAlignment="1"/>
    <xf numFmtId="0" fontId="7" fillId="0" borderId="0" xfId="0" applyFont="1" applyAlignment="1">
      <alignment vertical="center" wrapText="1"/>
    </xf>
    <xf numFmtId="0" fontId="4" fillId="0" borderId="0" xfId="0" applyFont="1" applyAlignment="1">
      <alignment vertical="top" wrapText="1"/>
    </xf>
    <xf numFmtId="0" fontId="4" fillId="0" borderId="0" xfId="0" applyFont="1" applyFill="1" applyAlignment="1">
      <alignment vertical="top" wrapText="1"/>
    </xf>
    <xf numFmtId="0" fontId="6" fillId="0" borderId="58" xfId="0" applyFont="1" applyFill="1" applyBorder="1" applyAlignment="1" applyProtection="1">
      <alignment horizontal="left"/>
      <protection locked="0"/>
    </xf>
    <xf numFmtId="0" fontId="23" fillId="0" borderId="0" xfId="0" applyNumberFormat="1" applyFont="1" applyAlignment="1"/>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6" fillId="0" borderId="58"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20" fillId="0" borderId="58" xfId="0" applyFont="1" applyFill="1" applyBorder="1" applyAlignment="1" applyProtection="1">
      <alignment horizontal="left"/>
      <protection locked="0"/>
    </xf>
    <xf numFmtId="0" fontId="2" fillId="0" borderId="58" xfId="10" applyBorder="1" applyAlignment="1" applyProtection="1">
      <alignment horizontal="center"/>
      <protection locked="0"/>
    </xf>
    <xf numFmtId="14" fontId="40" fillId="0" borderId="61" xfId="0" applyNumberFormat="1"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Alignment="1">
      <alignment vertical="top" wrapText="1"/>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3"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1">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ont>
        <b/>
        <i val="0"/>
        <condense val="0"/>
        <extend val="0"/>
        <color indexed="1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1471353</xdr:colOff>
      <xdr:row>5</xdr:row>
      <xdr:rowOff>24938</xdr:rowOff>
    </xdr:to>
    <xdr:pic>
      <xdr:nvPicPr>
        <xdr:cNvPr id="1755"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942"/>
          <a:ext cx="2119745" cy="71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was-2016-wordt-2017-tabel-betreffende-economische-categorieen" TargetMode="External"/><Relationship Id="rId13" Type="http://schemas.openxmlformats.org/officeDocument/2006/relationships/hyperlink" Target="http://vraagbaakiv3gemeenten.nl/document"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taakveld-en-categoriegebruik-bij-heffingen-gemeenten" TargetMode="External"/><Relationship Id="rId12" Type="http://schemas.openxmlformats.org/officeDocument/2006/relationships/hyperlink" Target="http://vraagbaakiv3gemeenten.nl/documen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taakveld-en-categoriegebruik-bij-heffingen-gemeenten" TargetMode="External"/><Relationship Id="rId11" Type="http://schemas.openxmlformats.org/officeDocument/2006/relationships/hyperlink" Target="https://www.rijksoverheid.nl/documenten/richtlijnen/2016/06/01/beslisboom-economische-categorieen-lasten"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onze-diensten/open-data/iv3" TargetMode="External"/><Relationship Id="rId10" Type="http://schemas.openxmlformats.org/officeDocument/2006/relationships/hyperlink" Target="https://www.rijksoverheid.nl/documenten/richtlijnen/2016/06/01/beslisboom-economische-categorieen-lasten"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s://www.rijksoverheid.nl/documenten/richtlijnen/2016/06/01/was-2016-wordt-2017-tabel-betreffende-economische-categorieen" TargetMode="External"/><Relationship Id="rId14" Type="http://schemas.openxmlformats.org/officeDocument/2006/relationships/hyperlink" Target="http://vraagbaakiv3gemeenten.nl/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zoomScaleNormal="100" zoomScaleSheetLayoutView="100" workbookViewId="0"/>
  </sheetViews>
  <sheetFormatPr defaultColWidth="9.125" defaultRowHeight="12.45" x14ac:dyDescent="0.2"/>
  <cols>
    <col min="1" max="1" width="9.75" style="7" customWidth="1"/>
    <col min="2" max="2" width="86.875" style="7" customWidth="1"/>
    <col min="3" max="3" width="8.625" style="7" customWidth="1"/>
    <col min="4" max="16384" width="9.125" style="7"/>
  </cols>
  <sheetData>
    <row r="2" spans="1:7" ht="17.05" x14ac:dyDescent="0.3">
      <c r="A2" s="6"/>
      <c r="B2" s="275"/>
      <c r="C2" s="118"/>
      <c r="D2"/>
      <c r="E2"/>
    </row>
    <row r="3" spans="1:7" x14ac:dyDescent="0.2">
      <c r="A3" s="6"/>
      <c r="B3" s="276"/>
      <c r="C3"/>
      <c r="D3"/>
      <c r="E3"/>
      <c r="F3"/>
    </row>
    <row r="4" spans="1:7" x14ac:dyDescent="0.2">
      <c r="A4" s="6"/>
      <c r="B4" s="8"/>
    </row>
    <row r="6" spans="1:7" ht="23.6" x14ac:dyDescent="0.2">
      <c r="A6" s="151" t="s">
        <v>8</v>
      </c>
      <c r="B6" s="10" t="s">
        <v>199</v>
      </c>
    </row>
    <row r="7" spans="1:7" ht="14.25" customHeight="1" x14ac:dyDescent="0.2">
      <c r="A7" s="9"/>
    </row>
    <row r="8" spans="1:7" ht="13.75" customHeight="1" x14ac:dyDescent="0.2">
      <c r="B8" s="11" t="s">
        <v>518</v>
      </c>
    </row>
    <row r="9" spans="1:7" ht="22.75" customHeight="1" x14ac:dyDescent="0.2">
      <c r="B9" s="14"/>
      <c r="C9" s="12"/>
    </row>
    <row r="10" spans="1:7" s="13" customFormat="1" x14ac:dyDescent="0.2">
      <c r="B10" s="12" t="s">
        <v>7</v>
      </c>
      <c r="C10" s="147"/>
    </row>
    <row r="11" spans="1:7" s="13" customFormat="1" ht="14.25" customHeight="1" x14ac:dyDescent="0.2">
      <c r="B11" s="12"/>
      <c r="C11" s="14"/>
    </row>
    <row r="12" spans="1:7" ht="79.55" customHeight="1" x14ac:dyDescent="0.2">
      <c r="B12" s="167" t="s">
        <v>597</v>
      </c>
      <c r="C12" s="12"/>
    </row>
    <row r="13" spans="1:7" ht="108" customHeight="1" x14ac:dyDescent="0.2">
      <c r="B13" s="208" t="s">
        <v>760</v>
      </c>
      <c r="C13" s="12"/>
      <c r="G13" s="12"/>
    </row>
    <row r="14" spans="1:7" ht="96.75" customHeight="1" x14ac:dyDescent="0.2">
      <c r="B14" s="183" t="s">
        <v>751</v>
      </c>
      <c r="C14" s="12"/>
      <c r="G14" s="12"/>
    </row>
    <row r="15" spans="1:7" ht="46" customHeight="1" x14ac:dyDescent="0.2">
      <c r="B15" s="183" t="s">
        <v>743</v>
      </c>
      <c r="C15" s="12"/>
      <c r="G15" s="12"/>
    </row>
    <row r="16" spans="1:7" ht="51.05" customHeight="1" x14ac:dyDescent="0.2">
      <c r="B16" s="209" t="s">
        <v>519</v>
      </c>
      <c r="C16" s="12"/>
      <c r="G16" s="12"/>
    </row>
    <row r="17" spans="2:3" ht="24.75" customHeight="1" x14ac:dyDescent="0.2">
      <c r="B17" s="210" t="s">
        <v>200</v>
      </c>
    </row>
    <row r="18" spans="2:3" ht="12.8" customHeight="1" x14ac:dyDescent="0.2">
      <c r="B18" s="153" t="s">
        <v>4</v>
      </c>
    </row>
    <row r="19" spans="2:3" ht="12.8" customHeight="1" x14ac:dyDescent="0.2">
      <c r="B19" s="153" t="s">
        <v>5</v>
      </c>
      <c r="C19" s="12"/>
    </row>
    <row r="20" spans="2:3" ht="12.8" customHeight="1" x14ac:dyDescent="0.2">
      <c r="B20" s="153" t="s">
        <v>6</v>
      </c>
    </row>
    <row r="21" spans="2:3" ht="12.8" customHeight="1" x14ac:dyDescent="0.2">
      <c r="B21" s="154" t="s">
        <v>10</v>
      </c>
      <c r="C21" s="12"/>
    </row>
    <row r="22" spans="2:3" s="13" customFormat="1" ht="28" customHeight="1" x14ac:dyDescent="0.15">
      <c r="B22" s="154" t="s">
        <v>11</v>
      </c>
      <c r="C22" s="14"/>
    </row>
    <row r="23" spans="2:3" s="13" customFormat="1" x14ac:dyDescent="0.15">
      <c r="B23" s="155"/>
      <c r="C23" s="14"/>
    </row>
    <row r="24" spans="2:3" s="13" customFormat="1" x14ac:dyDescent="0.15">
      <c r="B24" s="155" t="s">
        <v>9</v>
      </c>
      <c r="C24" s="14"/>
    </row>
    <row r="25" spans="2:3" s="13" customFormat="1" x14ac:dyDescent="0.15">
      <c r="B25" s="155"/>
    </row>
    <row r="26" spans="2:3" x14ac:dyDescent="0.2">
      <c r="B26" s="156"/>
    </row>
    <row r="27" spans="2:3" ht="12.8" customHeight="1" x14ac:dyDescent="0.2">
      <c r="B27" s="12" t="s">
        <v>276</v>
      </c>
    </row>
    <row r="28" spans="2:3" x14ac:dyDescent="0.2">
      <c r="B28" s="12" t="s">
        <v>277</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25" defaultRowHeight="12.45" x14ac:dyDescent="0.2"/>
  <cols>
    <col min="1" max="1" width="5.25" style="3" customWidth="1"/>
    <col min="2" max="2" width="90.125" style="15" customWidth="1"/>
    <col min="3" max="16384" width="9.125" style="15"/>
  </cols>
  <sheetData>
    <row r="1" spans="1:256" ht="15.05" customHeight="1" x14ac:dyDescent="0.2">
      <c r="A1" s="370" t="s">
        <v>163</v>
      </c>
      <c r="B1" s="362"/>
    </row>
    <row r="2" spans="1:256" ht="7.55" customHeight="1" x14ac:dyDescent="0.2">
      <c r="A2" s="374"/>
      <c r="B2" s="362"/>
    </row>
    <row r="3" spans="1:256" ht="25.55" customHeight="1" x14ac:dyDescent="0.2">
      <c r="A3" s="375" t="s">
        <v>559</v>
      </c>
      <c r="B3" s="359"/>
    </row>
    <row r="4" spans="1:256" ht="12.8" customHeight="1" x14ac:dyDescent="0.2">
      <c r="A4" s="363" t="s">
        <v>560</v>
      </c>
      <c r="B4" s="364"/>
      <c r="C4" s="193"/>
    </row>
    <row r="5" spans="1:256" ht="12.8" customHeight="1" x14ac:dyDescent="0.2">
      <c r="A5" s="363" t="s">
        <v>562</v>
      </c>
      <c r="B5" s="364"/>
      <c r="C5" s="193"/>
    </row>
    <row r="6" spans="1:256" x14ac:dyDescent="0.2">
      <c r="A6" s="363" t="s">
        <v>561</v>
      </c>
      <c r="B6" s="364"/>
    </row>
    <row r="7" spans="1:256" ht="7.55" customHeight="1" x14ac:dyDescent="0.2">
      <c r="A7" s="363"/>
      <c r="B7" s="364"/>
    </row>
    <row r="8" spans="1:256" ht="25.55" customHeight="1" x14ac:dyDescent="0.2">
      <c r="A8" s="363" t="s">
        <v>563</v>
      </c>
      <c r="B8" s="364"/>
    </row>
    <row r="9" spans="1:256" ht="7.55" customHeight="1" x14ac:dyDescent="0.2">
      <c r="A9" s="363"/>
      <c r="B9" s="364"/>
      <c r="C9" s="363"/>
      <c r="D9" s="364"/>
      <c r="E9" s="363"/>
      <c r="F9" s="364"/>
      <c r="G9" s="363"/>
      <c r="H9" s="364"/>
      <c r="I9" s="363"/>
      <c r="J9" s="364"/>
      <c r="K9" s="363"/>
      <c r="L9" s="364"/>
      <c r="M9" s="363"/>
      <c r="N9" s="364"/>
      <c r="O9" s="363"/>
      <c r="P9" s="364"/>
      <c r="Q9" s="363"/>
      <c r="R9" s="364"/>
      <c r="S9" s="363"/>
      <c r="T9" s="364"/>
      <c r="U9" s="363"/>
      <c r="V9" s="364"/>
      <c r="W9" s="363"/>
      <c r="X9" s="364"/>
      <c r="Y9" s="363"/>
      <c r="Z9" s="364"/>
      <c r="AA9" s="363"/>
      <c r="AB9" s="364"/>
      <c r="AC9" s="363"/>
      <c r="AD9" s="364"/>
      <c r="AE9" s="363"/>
      <c r="AF9" s="364"/>
      <c r="AG9" s="363"/>
      <c r="AH9" s="364"/>
      <c r="AI9" s="363"/>
      <c r="AJ9" s="364"/>
      <c r="AK9" s="363"/>
      <c r="AL9" s="364"/>
      <c r="AM9" s="363"/>
      <c r="AN9" s="364"/>
      <c r="AO9" s="363"/>
      <c r="AP9" s="364"/>
      <c r="AQ9" s="363"/>
      <c r="AR9" s="364"/>
      <c r="AS9" s="363"/>
      <c r="AT9" s="364"/>
      <c r="AU9" s="363"/>
      <c r="AV9" s="364"/>
      <c r="AW9" s="363"/>
      <c r="AX9" s="364"/>
      <c r="AY9" s="363"/>
      <c r="AZ9" s="364"/>
      <c r="BA9" s="363"/>
      <c r="BB9" s="364"/>
      <c r="BC9" s="363"/>
      <c r="BD9" s="364"/>
      <c r="BE9" s="363"/>
      <c r="BF9" s="364"/>
      <c r="BG9" s="363"/>
      <c r="BH9" s="364"/>
      <c r="BI9" s="363"/>
      <c r="BJ9" s="364"/>
      <c r="BK9" s="363"/>
      <c r="BL9" s="364"/>
      <c r="BM9" s="363"/>
      <c r="BN9" s="364"/>
      <c r="BO9" s="363"/>
      <c r="BP9" s="364"/>
      <c r="BQ9" s="363"/>
      <c r="BR9" s="364"/>
      <c r="BS9" s="363"/>
      <c r="BT9" s="364"/>
      <c r="BU9" s="363"/>
      <c r="BV9" s="364"/>
      <c r="BW9" s="363"/>
      <c r="BX9" s="364"/>
      <c r="BY9" s="363"/>
      <c r="BZ9" s="364"/>
      <c r="CA9" s="363"/>
      <c r="CB9" s="364"/>
      <c r="CC9" s="363"/>
      <c r="CD9" s="364"/>
      <c r="CE9" s="363"/>
      <c r="CF9" s="364"/>
      <c r="CG9" s="363"/>
      <c r="CH9" s="364"/>
      <c r="CI9" s="363"/>
      <c r="CJ9" s="364"/>
      <c r="CK9" s="363"/>
      <c r="CL9" s="364"/>
      <c r="CM9" s="363"/>
      <c r="CN9" s="364"/>
      <c r="CO9" s="363"/>
      <c r="CP9" s="364"/>
      <c r="CQ9" s="363"/>
      <c r="CR9" s="364"/>
      <c r="CS9" s="363"/>
      <c r="CT9" s="364"/>
      <c r="CU9" s="363"/>
      <c r="CV9" s="364"/>
      <c r="CW9" s="363"/>
      <c r="CX9" s="364"/>
      <c r="CY9" s="363"/>
      <c r="CZ9" s="364"/>
      <c r="DA9" s="363"/>
      <c r="DB9" s="364"/>
      <c r="DC9" s="363"/>
      <c r="DD9" s="364"/>
      <c r="DE9" s="363"/>
      <c r="DF9" s="364"/>
      <c r="DG9" s="363"/>
      <c r="DH9" s="364"/>
      <c r="DI9" s="363"/>
      <c r="DJ9" s="364"/>
      <c r="DK9" s="363"/>
      <c r="DL9" s="364"/>
      <c r="DM9" s="363"/>
      <c r="DN9" s="364"/>
      <c r="DO9" s="363"/>
      <c r="DP9" s="364"/>
      <c r="DQ9" s="363"/>
      <c r="DR9" s="364"/>
      <c r="DS9" s="363"/>
      <c r="DT9" s="364"/>
      <c r="DU9" s="363"/>
      <c r="DV9" s="364"/>
      <c r="DW9" s="363"/>
      <c r="DX9" s="364"/>
      <c r="DY9" s="363"/>
      <c r="DZ9" s="364"/>
      <c r="EA9" s="363"/>
      <c r="EB9" s="364"/>
      <c r="EC9" s="363"/>
      <c r="ED9" s="364"/>
      <c r="EE9" s="363"/>
      <c r="EF9" s="364"/>
      <c r="EG9" s="363"/>
      <c r="EH9" s="364"/>
      <c r="EI9" s="363"/>
      <c r="EJ9" s="364"/>
      <c r="EK9" s="363"/>
      <c r="EL9" s="364"/>
      <c r="EM9" s="363"/>
      <c r="EN9" s="364"/>
      <c r="EO9" s="363"/>
      <c r="EP9" s="364"/>
      <c r="EQ9" s="363"/>
      <c r="ER9" s="364"/>
      <c r="ES9" s="363"/>
      <c r="ET9" s="364"/>
      <c r="EU9" s="363"/>
      <c r="EV9" s="364"/>
      <c r="EW9" s="363"/>
      <c r="EX9" s="364"/>
      <c r="EY9" s="363"/>
      <c r="EZ9" s="364"/>
      <c r="FA9" s="363"/>
      <c r="FB9" s="364"/>
      <c r="FC9" s="363"/>
      <c r="FD9" s="364"/>
      <c r="FE9" s="363"/>
      <c r="FF9" s="364"/>
      <c r="FG9" s="363"/>
      <c r="FH9" s="364"/>
      <c r="FI9" s="363"/>
      <c r="FJ9" s="364"/>
      <c r="FK9" s="363"/>
      <c r="FL9" s="364"/>
      <c r="FM9" s="363"/>
      <c r="FN9" s="364"/>
      <c r="FO9" s="363"/>
      <c r="FP9" s="364"/>
      <c r="FQ9" s="363"/>
      <c r="FR9" s="364"/>
      <c r="FS9" s="363"/>
      <c r="FT9" s="364"/>
      <c r="FU9" s="363"/>
      <c r="FV9" s="364"/>
      <c r="FW9" s="363"/>
      <c r="FX9" s="364"/>
      <c r="FY9" s="363"/>
      <c r="FZ9" s="364"/>
      <c r="GA9" s="363"/>
      <c r="GB9" s="364"/>
      <c r="GC9" s="363"/>
      <c r="GD9" s="364"/>
      <c r="GE9" s="363"/>
      <c r="GF9" s="364"/>
      <c r="GG9" s="363"/>
      <c r="GH9" s="364"/>
      <c r="GI9" s="363"/>
      <c r="GJ9" s="364"/>
      <c r="GK9" s="363"/>
      <c r="GL9" s="364"/>
      <c r="GM9" s="363"/>
      <c r="GN9" s="364"/>
      <c r="GO9" s="363"/>
      <c r="GP9" s="364"/>
      <c r="GQ9" s="363"/>
      <c r="GR9" s="364"/>
      <c r="GS9" s="363"/>
      <c r="GT9" s="364"/>
      <c r="GU9" s="363"/>
      <c r="GV9" s="364"/>
      <c r="GW9" s="363"/>
      <c r="GX9" s="364"/>
      <c r="GY9" s="363"/>
      <c r="GZ9" s="364"/>
      <c r="HA9" s="363"/>
      <c r="HB9" s="364"/>
      <c r="HC9" s="363"/>
      <c r="HD9" s="364"/>
      <c r="HE9" s="363"/>
      <c r="HF9" s="364"/>
      <c r="HG9" s="363"/>
      <c r="HH9" s="364"/>
      <c r="HI9" s="363"/>
      <c r="HJ9" s="364"/>
      <c r="HK9" s="363"/>
      <c r="HL9" s="364"/>
      <c r="HM9" s="363"/>
      <c r="HN9" s="364"/>
      <c r="HO9" s="363"/>
      <c r="HP9" s="364"/>
      <c r="HQ9" s="363"/>
      <c r="HR9" s="364"/>
      <c r="HS9" s="363"/>
      <c r="HT9" s="364"/>
      <c r="HU9" s="363"/>
      <c r="HV9" s="364"/>
      <c r="HW9" s="363"/>
      <c r="HX9" s="364"/>
      <c r="HY9" s="363"/>
      <c r="HZ9" s="364"/>
      <c r="IA9" s="363"/>
      <c r="IB9" s="364"/>
      <c r="IC9" s="363"/>
      <c r="ID9" s="364"/>
      <c r="IE9" s="363"/>
      <c r="IF9" s="364"/>
      <c r="IG9" s="363"/>
      <c r="IH9" s="364"/>
      <c r="II9" s="363"/>
      <c r="IJ9" s="364"/>
      <c r="IK9" s="363"/>
      <c r="IL9" s="364"/>
      <c r="IM9" s="363"/>
      <c r="IN9" s="364"/>
      <c r="IO9" s="363"/>
      <c r="IP9" s="364"/>
      <c r="IQ9" s="363"/>
      <c r="IR9" s="364"/>
      <c r="IS9" s="363"/>
      <c r="IT9" s="364"/>
      <c r="IU9" s="363"/>
      <c r="IV9" s="364"/>
    </row>
    <row r="10" spans="1:256" ht="25.55" customHeight="1" x14ac:dyDescent="0.2">
      <c r="A10" s="363" t="s">
        <v>564</v>
      </c>
      <c r="B10" s="364"/>
    </row>
    <row r="11" spans="1:256" x14ac:dyDescent="0.2">
      <c r="A11" s="371" t="s">
        <v>2</v>
      </c>
      <c r="B11" s="372"/>
    </row>
    <row r="12" spans="1:256" ht="7.55" customHeight="1" x14ac:dyDescent="0.2">
      <c r="A12" s="145"/>
    </row>
    <row r="13" spans="1:256" ht="38.299999999999997" customHeight="1" x14ac:dyDescent="0.2">
      <c r="A13" s="373" t="s">
        <v>565</v>
      </c>
      <c r="B13" s="362"/>
    </row>
    <row r="14" spans="1:256" ht="7.55" customHeight="1" x14ac:dyDescent="0.2">
      <c r="A14" s="373"/>
      <c r="B14" s="362"/>
    </row>
    <row r="15" spans="1:256" ht="25.55" customHeight="1" x14ac:dyDescent="0.2">
      <c r="A15" s="365" t="s">
        <v>282</v>
      </c>
      <c r="B15" s="366"/>
    </row>
    <row r="16" spans="1:256" ht="25.55" customHeight="1" x14ac:dyDescent="0.2">
      <c r="A16" s="367" t="s">
        <v>566</v>
      </c>
      <c r="B16" s="359"/>
    </row>
    <row r="17" spans="1:2" ht="7.55" customHeight="1" x14ac:dyDescent="0.2">
      <c r="A17" s="152"/>
    </row>
    <row r="18" spans="1:2" ht="38.299999999999997" customHeight="1" x14ac:dyDescent="0.2">
      <c r="A18" s="368" t="s">
        <v>567</v>
      </c>
      <c r="B18" s="359"/>
    </row>
    <row r="19" spans="1:2" ht="7.55" customHeight="1" x14ac:dyDescent="0.2">
      <c r="A19" s="220"/>
    </row>
    <row r="20" spans="1:2" ht="12.8" customHeight="1" x14ac:dyDescent="0.2">
      <c r="A20" s="369" t="s">
        <v>164</v>
      </c>
      <c r="B20" s="359"/>
    </row>
    <row r="21" spans="1:2" ht="10" customHeight="1" x14ac:dyDescent="0.2">
      <c r="A21" s="119"/>
    </row>
    <row r="22" spans="1:2" ht="15.05" customHeight="1" x14ac:dyDescent="0.2">
      <c r="A22" s="370" t="s">
        <v>16</v>
      </c>
      <c r="B22" s="362"/>
    </row>
    <row r="23" spans="1:2" ht="7.55" customHeight="1" x14ac:dyDescent="0.25">
      <c r="A23" s="18"/>
    </row>
    <row r="24" spans="1:2" ht="12.8" customHeight="1" x14ac:dyDescent="0.2">
      <c r="A24" s="360" t="s">
        <v>558</v>
      </c>
      <c r="B24" s="359"/>
    </row>
    <row r="25" spans="1:2" ht="7.55" customHeight="1" x14ac:dyDescent="0.2">
      <c r="A25" s="20"/>
    </row>
    <row r="26" spans="1:2" x14ac:dyDescent="0.2">
      <c r="A26" s="361" t="s">
        <v>581</v>
      </c>
      <c r="B26" s="362"/>
    </row>
    <row r="27" spans="1:2" x14ac:dyDescent="0.2">
      <c r="A27" s="361" t="s">
        <v>568</v>
      </c>
      <c r="B27" s="362"/>
    </row>
    <row r="28" spans="1:2" x14ac:dyDescent="0.2">
      <c r="A28" s="361" t="s">
        <v>582</v>
      </c>
      <c r="B28" s="362"/>
    </row>
    <row r="29" spans="1:2" x14ac:dyDescent="0.2">
      <c r="A29" s="361" t="s">
        <v>583</v>
      </c>
      <c r="B29" s="362"/>
    </row>
    <row r="30" spans="1:2" ht="7.55" customHeight="1" x14ac:dyDescent="0.2">
      <c r="A30" s="120"/>
    </row>
    <row r="31" spans="1:2" x14ac:dyDescent="0.2">
      <c r="A31" s="358" t="s">
        <v>584</v>
      </c>
      <c r="B31" s="359"/>
    </row>
    <row r="32" spans="1:2" ht="7.55" customHeight="1" x14ac:dyDescent="0.2">
      <c r="A32" s="21"/>
    </row>
    <row r="33" spans="1:2" ht="13.1" x14ac:dyDescent="0.2">
      <c r="A33" s="185" t="s">
        <v>572</v>
      </c>
      <c r="B33" s="15" t="s">
        <v>569</v>
      </c>
    </row>
    <row r="34" spans="1:2" ht="13.1" x14ac:dyDescent="0.2">
      <c r="A34" s="185" t="s">
        <v>573</v>
      </c>
      <c r="B34" s="15" t="s">
        <v>570</v>
      </c>
    </row>
    <row r="35" spans="1:2" ht="13.1" x14ac:dyDescent="0.2">
      <c r="A35" s="185" t="s">
        <v>574</v>
      </c>
      <c r="B35" s="15" t="s">
        <v>571</v>
      </c>
    </row>
    <row r="36" spans="1:2" ht="7.55" customHeight="1" x14ac:dyDescent="0.2">
      <c r="A36" s="15"/>
    </row>
    <row r="37" spans="1:2" ht="12.8" customHeight="1" x14ac:dyDescent="0.2">
      <c r="A37" s="185" t="s">
        <v>575</v>
      </c>
      <c r="B37" s="221" t="s">
        <v>576</v>
      </c>
    </row>
    <row r="38" spans="1:2" ht="12.8" customHeight="1" x14ac:dyDescent="0.2">
      <c r="A38" s="185" t="s">
        <v>577</v>
      </c>
      <c r="B38" s="221" t="s">
        <v>578</v>
      </c>
    </row>
    <row r="39" spans="1:2" ht="89.2" customHeight="1" x14ac:dyDescent="0.2">
      <c r="B39" s="193" t="s">
        <v>598</v>
      </c>
    </row>
    <row r="40" spans="1:2" ht="11.95" customHeight="1" x14ac:dyDescent="0.2">
      <c r="A40" s="222" t="s">
        <v>579</v>
      </c>
      <c r="B40" s="247" t="s">
        <v>714</v>
      </c>
    </row>
    <row r="41" spans="1:2" ht="12.8" customHeight="1" x14ac:dyDescent="0.2">
      <c r="A41" s="185" t="s">
        <v>580</v>
      </c>
      <c r="B41" s="247" t="s">
        <v>718</v>
      </c>
    </row>
    <row r="42" spans="1:2" ht="12.8" customHeight="1" x14ac:dyDescent="0.2">
      <c r="A42" s="3" t="s">
        <v>196</v>
      </c>
    </row>
    <row r="43" spans="1:2" x14ac:dyDescent="0.2">
      <c r="A43" s="21"/>
    </row>
    <row r="45" spans="1:2" x14ac:dyDescent="0.2">
      <c r="A45" s="3" t="s">
        <v>196</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ht="13.1" x14ac:dyDescent="0.2">
      <c r="A63" s="23"/>
    </row>
    <row r="66" spans="1:1" x14ac:dyDescent="0.2">
      <c r="A66" s="24"/>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2"/>
  <sheetViews>
    <sheetView showGridLines="0" zoomScaleNormal="100" zoomScaleSheetLayoutView="79" workbookViewId="0">
      <selection sqref="A1:D1"/>
    </sheetView>
  </sheetViews>
  <sheetFormatPr defaultColWidth="9.125" defaultRowHeight="7.85" x14ac:dyDescent="0.2"/>
  <cols>
    <col min="1" max="1" width="1.25" style="2" customWidth="1"/>
    <col min="2" max="2" width="30.75" style="1" customWidth="1"/>
    <col min="3" max="3" width="34.75" style="1" customWidth="1"/>
    <col min="4" max="4" width="33.875" style="1" customWidth="1"/>
    <col min="5" max="16384" width="9.125" style="1"/>
  </cols>
  <sheetData>
    <row r="1" spans="1:9" ht="15.05" customHeight="1" x14ac:dyDescent="0.2">
      <c r="A1" s="376" t="s">
        <v>0</v>
      </c>
      <c r="B1" s="362"/>
      <c r="C1" s="362"/>
      <c r="D1" s="362"/>
    </row>
    <row r="2" spans="1:9" ht="7.55" customHeight="1" x14ac:dyDescent="0.2">
      <c r="A2" s="386"/>
      <c r="B2" s="362"/>
      <c r="C2" s="362"/>
      <c r="D2" s="362"/>
    </row>
    <row r="3" spans="1:9" ht="38.299999999999997" customHeight="1" x14ac:dyDescent="0.2">
      <c r="A3" s="374" t="s">
        <v>599</v>
      </c>
      <c r="B3" s="377"/>
      <c r="C3" s="377"/>
      <c r="D3" s="377"/>
    </row>
    <row r="4" spans="1:9" ht="7.55" customHeight="1" x14ac:dyDescent="0.2">
      <c r="A4" s="3"/>
      <c r="B4" s="194"/>
      <c r="C4" s="194"/>
      <c r="D4" s="194"/>
    </row>
    <row r="5" spans="1:9" ht="25.55" customHeight="1" x14ac:dyDescent="0.2">
      <c r="A5" s="212" t="s">
        <v>15</v>
      </c>
      <c r="B5" s="393" t="s">
        <v>520</v>
      </c>
      <c r="C5" s="393"/>
      <c r="D5" s="393"/>
      <c r="F5" s="378"/>
      <c r="G5" s="377"/>
      <c r="H5" s="377"/>
      <c r="I5" s="377"/>
    </row>
    <row r="6" spans="1:9" ht="38.299999999999997" customHeight="1" x14ac:dyDescent="0.2">
      <c r="A6" s="212" t="s">
        <v>15</v>
      </c>
      <c r="B6" s="393" t="s">
        <v>557</v>
      </c>
      <c r="C6" s="377"/>
      <c r="D6" s="377"/>
    </row>
    <row r="7" spans="1:9" ht="25.55" customHeight="1" x14ac:dyDescent="0.2">
      <c r="A7" s="212" t="s">
        <v>15</v>
      </c>
      <c r="B7" s="393" t="s">
        <v>521</v>
      </c>
      <c r="C7" s="377"/>
      <c r="D7" s="377"/>
    </row>
    <row r="8" spans="1:9" ht="7.55" customHeight="1" x14ac:dyDescent="0.2">
      <c r="A8" s="212"/>
      <c r="B8" s="193"/>
      <c r="C8" s="194"/>
      <c r="D8" s="194"/>
    </row>
    <row r="9" spans="1:9" ht="25.55" customHeight="1" x14ac:dyDescent="0.2">
      <c r="A9" s="399" t="s">
        <v>527</v>
      </c>
      <c r="B9" s="364"/>
      <c r="C9" s="364"/>
      <c r="D9" s="364"/>
    </row>
    <row r="10" spans="1:9" ht="7.55" customHeight="1" x14ac:dyDescent="0.2">
      <c r="A10" s="214"/>
      <c r="B10" s="16"/>
      <c r="C10" s="16"/>
      <c r="D10" s="16"/>
    </row>
    <row r="11" spans="1:9" ht="51.05" customHeight="1" x14ac:dyDescent="0.2">
      <c r="A11" s="397" t="s">
        <v>600</v>
      </c>
      <c r="B11" s="398"/>
      <c r="C11" s="398"/>
      <c r="D11" s="398"/>
    </row>
    <row r="12" spans="1:9" ht="12.45" x14ac:dyDescent="0.2">
      <c r="A12" s="378" t="s">
        <v>522</v>
      </c>
      <c r="B12" s="377"/>
      <c r="C12" s="377"/>
      <c r="D12" s="377"/>
    </row>
    <row r="13" spans="1:9" ht="7.55" customHeight="1" x14ac:dyDescent="0.2">
      <c r="A13" s="378"/>
      <c r="B13" s="362"/>
      <c r="C13" s="362"/>
      <c r="D13" s="362"/>
    </row>
    <row r="14" spans="1:9" s="15" customFormat="1" ht="25.55" customHeight="1" x14ac:dyDescent="0.2">
      <c r="A14" s="374" t="s">
        <v>523</v>
      </c>
      <c r="B14" s="362"/>
      <c r="C14" s="362"/>
      <c r="D14" s="362"/>
    </row>
    <row r="15" spans="1:9" s="15" customFormat="1" ht="12.45" x14ac:dyDescent="0.2">
      <c r="A15" s="212" t="s">
        <v>15</v>
      </c>
      <c r="B15" s="393" t="s">
        <v>524</v>
      </c>
      <c r="C15" s="393"/>
      <c r="D15" s="393"/>
    </row>
    <row r="16" spans="1:9" ht="12.45" x14ac:dyDescent="0.2">
      <c r="A16" s="212" t="s">
        <v>15</v>
      </c>
      <c r="B16" s="393" t="s">
        <v>525</v>
      </c>
      <c r="C16" s="393"/>
      <c r="D16" s="393"/>
    </row>
    <row r="17" spans="1:4" ht="12.45" x14ac:dyDescent="0.2">
      <c r="A17" s="212" t="s">
        <v>15</v>
      </c>
      <c r="B17" s="393" t="s">
        <v>526</v>
      </c>
      <c r="C17" s="393"/>
      <c r="D17" s="393"/>
    </row>
    <row r="18" spans="1:4" ht="7.55" customHeight="1" x14ac:dyDescent="0.2">
      <c r="A18" s="212"/>
      <c r="B18" s="193"/>
      <c r="C18" s="193"/>
      <c r="D18" s="193"/>
    </row>
    <row r="19" spans="1:4" ht="38.299999999999997" customHeight="1" x14ac:dyDescent="0.2">
      <c r="A19" s="390" t="s">
        <v>732</v>
      </c>
      <c r="B19" s="391"/>
      <c r="C19" s="391"/>
      <c r="D19" s="391"/>
    </row>
    <row r="20" spans="1:4" ht="7.55" customHeight="1" x14ac:dyDescent="0.2">
      <c r="A20" s="386"/>
      <c r="B20" s="362"/>
      <c r="C20" s="362"/>
      <c r="D20" s="362"/>
    </row>
    <row r="21" spans="1:4" ht="38.299999999999997" customHeight="1" x14ac:dyDescent="0.2">
      <c r="A21" s="378" t="s">
        <v>601</v>
      </c>
      <c r="B21" s="362"/>
      <c r="C21" s="362"/>
      <c r="D21" s="362"/>
    </row>
    <row r="22" spans="1:4" ht="7.55" customHeight="1" x14ac:dyDescent="0.2">
      <c r="A22" s="4"/>
      <c r="B22" s="188"/>
      <c r="C22" s="188"/>
      <c r="D22" s="188"/>
    </row>
    <row r="23" spans="1:4" ht="25.55" customHeight="1" x14ac:dyDescent="0.2">
      <c r="A23" s="374" t="s">
        <v>528</v>
      </c>
      <c r="B23" s="362"/>
      <c r="C23" s="362"/>
      <c r="D23" s="362"/>
    </row>
    <row r="24" spans="1:4" ht="7.55" customHeight="1" x14ac:dyDescent="0.2">
      <c r="A24" s="386"/>
      <c r="B24" s="362"/>
      <c r="C24" s="362"/>
      <c r="D24" s="362"/>
    </row>
    <row r="25" spans="1:4" ht="12.45" x14ac:dyDescent="0.2">
      <c r="A25" s="374" t="s">
        <v>734</v>
      </c>
      <c r="B25" s="377"/>
      <c r="C25" s="274" t="s">
        <v>735</v>
      </c>
      <c r="D25" s="274"/>
    </row>
    <row r="26" spans="1:4" ht="10" customHeight="1" x14ac:dyDescent="0.2">
      <c r="A26" s="374"/>
      <c r="B26" s="362"/>
      <c r="C26" s="362"/>
      <c r="D26" s="362"/>
    </row>
    <row r="27" spans="1:4" s="142" customFormat="1" ht="15.05" customHeight="1" x14ac:dyDescent="0.2">
      <c r="A27" s="376" t="s">
        <v>529</v>
      </c>
      <c r="B27" s="362"/>
      <c r="C27" s="362"/>
      <c r="D27" s="362"/>
    </row>
    <row r="28" spans="1:4" s="142" customFormat="1" ht="7.55" customHeight="1" x14ac:dyDescent="0.2">
      <c r="A28" s="389"/>
      <c r="B28" s="362"/>
      <c r="C28" s="362"/>
      <c r="D28" s="362"/>
    </row>
    <row r="29" spans="1:4" s="142" customFormat="1" ht="76.75" customHeight="1" x14ac:dyDescent="0.2">
      <c r="A29" s="392" t="s">
        <v>614</v>
      </c>
      <c r="B29" s="362"/>
      <c r="C29" s="362"/>
      <c r="D29" s="362"/>
    </row>
    <row r="30" spans="1:4" s="142" customFormat="1" ht="10" customHeight="1" x14ac:dyDescent="0.2">
      <c r="A30" s="392"/>
      <c r="B30" s="362"/>
      <c r="C30" s="362"/>
      <c r="D30" s="362"/>
    </row>
    <row r="31" spans="1:4" s="142" customFormat="1" ht="15.05" customHeight="1" x14ac:dyDescent="0.2">
      <c r="A31" s="376" t="s">
        <v>530</v>
      </c>
      <c r="B31" s="362"/>
      <c r="C31" s="362"/>
      <c r="D31" s="362"/>
    </row>
    <row r="32" spans="1:4" s="142" customFormat="1" ht="7.55" customHeight="1" x14ac:dyDescent="0.2">
      <c r="A32" s="213"/>
      <c r="B32" s="188"/>
      <c r="C32" s="188"/>
      <c r="D32" s="188"/>
    </row>
    <row r="33" spans="1:256" s="142" customFormat="1" ht="89.2" customHeight="1" x14ac:dyDescent="0.2">
      <c r="A33" s="393" t="s">
        <v>531</v>
      </c>
      <c r="B33" s="362"/>
      <c r="C33" s="362"/>
      <c r="D33" s="362"/>
      <c r="E33" s="393"/>
      <c r="F33" s="362"/>
      <c r="G33" s="362"/>
      <c r="H33" s="362"/>
      <c r="I33" s="393"/>
      <c r="J33" s="362"/>
      <c r="K33" s="362"/>
      <c r="L33" s="362"/>
      <c r="M33" s="393"/>
      <c r="N33" s="362"/>
      <c r="O33" s="362"/>
      <c r="P33" s="362"/>
      <c r="Q33" s="393"/>
      <c r="R33" s="362"/>
      <c r="S33" s="362"/>
      <c r="T33" s="362"/>
      <c r="U33" s="393"/>
      <c r="V33" s="362"/>
      <c r="W33" s="362"/>
      <c r="X33" s="362"/>
      <c r="Y33" s="393"/>
      <c r="Z33" s="362"/>
      <c r="AA33" s="362"/>
      <c r="AB33" s="362"/>
      <c r="AC33" s="393"/>
      <c r="AD33" s="362"/>
      <c r="AE33" s="362"/>
      <c r="AF33" s="362"/>
      <c r="AG33" s="393"/>
      <c r="AH33" s="362"/>
      <c r="AI33" s="362"/>
      <c r="AJ33" s="362"/>
      <c r="AK33" s="393"/>
      <c r="AL33" s="362"/>
      <c r="AM33" s="362"/>
      <c r="AN33" s="362"/>
      <c r="AO33" s="393"/>
      <c r="AP33" s="362"/>
      <c r="AQ33" s="362"/>
      <c r="AR33" s="362"/>
      <c r="AS33" s="393"/>
      <c r="AT33" s="362"/>
      <c r="AU33" s="362"/>
      <c r="AV33" s="362"/>
      <c r="AW33" s="393"/>
      <c r="AX33" s="362"/>
      <c r="AY33" s="362"/>
      <c r="AZ33" s="362"/>
      <c r="BA33" s="393"/>
      <c r="BB33" s="362"/>
      <c r="BC33" s="362"/>
      <c r="BD33" s="362"/>
      <c r="BE33" s="393"/>
      <c r="BF33" s="362"/>
      <c r="BG33" s="362"/>
      <c r="BH33" s="362"/>
      <c r="BI33" s="393"/>
      <c r="BJ33" s="362"/>
      <c r="BK33" s="362"/>
      <c r="BL33" s="362"/>
      <c r="BM33" s="393"/>
      <c r="BN33" s="362"/>
      <c r="BO33" s="362"/>
      <c r="BP33" s="362"/>
      <c r="BQ33" s="393"/>
      <c r="BR33" s="362"/>
      <c r="BS33" s="362"/>
      <c r="BT33" s="362"/>
      <c r="BU33" s="393"/>
      <c r="BV33" s="362"/>
      <c r="BW33" s="362"/>
      <c r="BX33" s="362"/>
      <c r="BY33" s="393"/>
      <c r="BZ33" s="362"/>
      <c r="CA33" s="362"/>
      <c r="CB33" s="362"/>
      <c r="CC33" s="393"/>
      <c r="CD33" s="362"/>
      <c r="CE33" s="362"/>
      <c r="CF33" s="362"/>
      <c r="CG33" s="393"/>
      <c r="CH33" s="362"/>
      <c r="CI33" s="362"/>
      <c r="CJ33" s="362"/>
      <c r="CK33" s="393"/>
      <c r="CL33" s="362"/>
      <c r="CM33" s="362"/>
      <c r="CN33" s="362"/>
      <c r="CO33" s="393"/>
      <c r="CP33" s="362"/>
      <c r="CQ33" s="362"/>
      <c r="CR33" s="362"/>
      <c r="CS33" s="393"/>
      <c r="CT33" s="362"/>
      <c r="CU33" s="362"/>
      <c r="CV33" s="362"/>
      <c r="CW33" s="393"/>
      <c r="CX33" s="362"/>
      <c r="CY33" s="362"/>
      <c r="CZ33" s="362"/>
      <c r="DA33" s="393"/>
      <c r="DB33" s="362"/>
      <c r="DC33" s="362"/>
      <c r="DD33" s="362"/>
      <c r="DE33" s="393"/>
      <c r="DF33" s="362"/>
      <c r="DG33" s="362"/>
      <c r="DH33" s="362"/>
      <c r="DI33" s="393"/>
      <c r="DJ33" s="362"/>
      <c r="DK33" s="362"/>
      <c r="DL33" s="362"/>
      <c r="DM33" s="393"/>
      <c r="DN33" s="362"/>
      <c r="DO33" s="362"/>
      <c r="DP33" s="362"/>
      <c r="DQ33" s="393"/>
      <c r="DR33" s="362"/>
      <c r="DS33" s="362"/>
      <c r="DT33" s="362"/>
      <c r="DU33" s="393"/>
      <c r="DV33" s="362"/>
      <c r="DW33" s="362"/>
      <c r="DX33" s="362"/>
      <c r="DY33" s="393"/>
      <c r="DZ33" s="362"/>
      <c r="EA33" s="362"/>
      <c r="EB33" s="362"/>
      <c r="EC33" s="393"/>
      <c r="ED33" s="362"/>
      <c r="EE33" s="362"/>
      <c r="EF33" s="362"/>
      <c r="EG33" s="393"/>
      <c r="EH33" s="362"/>
      <c r="EI33" s="362"/>
      <c r="EJ33" s="362"/>
      <c r="EK33" s="393"/>
      <c r="EL33" s="362"/>
      <c r="EM33" s="362"/>
      <c r="EN33" s="362"/>
      <c r="EO33" s="393"/>
      <c r="EP33" s="362"/>
      <c r="EQ33" s="362"/>
      <c r="ER33" s="362"/>
      <c r="ES33" s="393"/>
      <c r="ET33" s="362"/>
      <c r="EU33" s="362"/>
      <c r="EV33" s="362"/>
      <c r="EW33" s="393"/>
      <c r="EX33" s="362"/>
      <c r="EY33" s="362"/>
      <c r="EZ33" s="362"/>
      <c r="FA33" s="393"/>
      <c r="FB33" s="362"/>
      <c r="FC33" s="362"/>
      <c r="FD33" s="362"/>
      <c r="FE33" s="393"/>
      <c r="FF33" s="362"/>
      <c r="FG33" s="362"/>
      <c r="FH33" s="362"/>
      <c r="FI33" s="393"/>
      <c r="FJ33" s="362"/>
      <c r="FK33" s="362"/>
      <c r="FL33" s="362"/>
      <c r="FM33" s="393"/>
      <c r="FN33" s="362"/>
      <c r="FO33" s="362"/>
      <c r="FP33" s="362"/>
      <c r="FQ33" s="393"/>
      <c r="FR33" s="362"/>
      <c r="FS33" s="362"/>
      <c r="FT33" s="362"/>
      <c r="FU33" s="393"/>
      <c r="FV33" s="362"/>
      <c r="FW33" s="362"/>
      <c r="FX33" s="362"/>
      <c r="FY33" s="393"/>
      <c r="FZ33" s="362"/>
      <c r="GA33" s="362"/>
      <c r="GB33" s="362"/>
      <c r="GC33" s="393"/>
      <c r="GD33" s="362"/>
      <c r="GE33" s="362"/>
      <c r="GF33" s="362"/>
      <c r="GG33" s="393"/>
      <c r="GH33" s="362"/>
      <c r="GI33" s="362"/>
      <c r="GJ33" s="362"/>
      <c r="GK33" s="393"/>
      <c r="GL33" s="362"/>
      <c r="GM33" s="362"/>
      <c r="GN33" s="362"/>
      <c r="GO33" s="393"/>
      <c r="GP33" s="362"/>
      <c r="GQ33" s="362"/>
      <c r="GR33" s="362"/>
      <c r="GS33" s="393"/>
      <c r="GT33" s="362"/>
      <c r="GU33" s="362"/>
      <c r="GV33" s="362"/>
      <c r="GW33" s="393"/>
      <c r="GX33" s="362"/>
      <c r="GY33" s="362"/>
      <c r="GZ33" s="362"/>
      <c r="HA33" s="393"/>
      <c r="HB33" s="362"/>
      <c r="HC33" s="362"/>
      <c r="HD33" s="362"/>
      <c r="HE33" s="393"/>
      <c r="HF33" s="362"/>
      <c r="HG33" s="362"/>
      <c r="HH33" s="362"/>
      <c r="HI33" s="393"/>
      <c r="HJ33" s="362"/>
      <c r="HK33" s="362"/>
      <c r="HL33" s="362"/>
      <c r="HM33" s="393"/>
      <c r="HN33" s="362"/>
      <c r="HO33" s="362"/>
      <c r="HP33" s="362"/>
      <c r="HQ33" s="393"/>
      <c r="HR33" s="362"/>
      <c r="HS33" s="362"/>
      <c r="HT33" s="362"/>
      <c r="HU33" s="393"/>
      <c r="HV33" s="362"/>
      <c r="HW33" s="362"/>
      <c r="HX33" s="362"/>
      <c r="HY33" s="393"/>
      <c r="HZ33" s="362"/>
      <c r="IA33" s="362"/>
      <c r="IB33" s="362"/>
      <c r="IC33" s="393"/>
      <c r="ID33" s="362"/>
      <c r="IE33" s="362"/>
      <c r="IF33" s="362"/>
      <c r="IG33" s="393"/>
      <c r="IH33" s="362"/>
      <c r="II33" s="362"/>
      <c r="IJ33" s="362"/>
      <c r="IK33" s="393"/>
      <c r="IL33" s="362"/>
      <c r="IM33" s="362"/>
      <c r="IN33" s="362"/>
      <c r="IO33" s="393"/>
      <c r="IP33" s="362"/>
      <c r="IQ33" s="362"/>
      <c r="IR33" s="362"/>
      <c r="IS33" s="393"/>
      <c r="IT33" s="362"/>
      <c r="IU33" s="362"/>
      <c r="IV33" s="362"/>
    </row>
    <row r="34" spans="1:256" s="142" customFormat="1" ht="7.55" customHeight="1" x14ac:dyDescent="0.2">
      <c r="A34" s="393"/>
      <c r="B34" s="362"/>
      <c r="C34" s="362"/>
      <c r="D34" s="362"/>
    </row>
    <row r="35" spans="1:256" s="142" customFormat="1" ht="38.299999999999997" customHeight="1" x14ac:dyDescent="0.2">
      <c r="A35" s="393" t="s">
        <v>532</v>
      </c>
      <c r="B35" s="362"/>
      <c r="C35" s="362"/>
      <c r="D35" s="362"/>
    </row>
    <row r="36" spans="1:256" s="142" customFormat="1" ht="7.55" customHeight="1" x14ac:dyDescent="0.2">
      <c r="A36" s="393"/>
      <c r="B36" s="362"/>
      <c r="C36" s="362"/>
      <c r="D36" s="362"/>
    </row>
    <row r="37" spans="1:256" s="142" customFormat="1" ht="64" customHeight="1" x14ac:dyDescent="0.2">
      <c r="A37" s="393" t="s">
        <v>533</v>
      </c>
      <c r="B37" s="362"/>
      <c r="C37" s="362"/>
      <c r="D37" s="362"/>
    </row>
    <row r="38" spans="1:256" s="142" customFormat="1" ht="12.45" x14ac:dyDescent="0.2">
      <c r="A38" s="393" t="s">
        <v>696</v>
      </c>
      <c r="B38" s="362"/>
      <c r="C38" s="362"/>
      <c r="D38" s="362"/>
    </row>
    <row r="39" spans="1:256" s="142" customFormat="1" ht="12.45" x14ac:dyDescent="0.2">
      <c r="A39" s="394" t="s">
        <v>697</v>
      </c>
      <c r="B39" s="362"/>
      <c r="C39" s="362"/>
      <c r="D39" s="362"/>
    </row>
    <row r="40" spans="1:256" s="142" customFormat="1" ht="10" customHeight="1" x14ac:dyDescent="0.2">
      <c r="A40" s="213"/>
      <c r="B40" s="188"/>
      <c r="C40" s="188"/>
      <c r="D40" s="188"/>
    </row>
    <row r="41" spans="1:256" ht="15.05" customHeight="1" x14ac:dyDescent="0.2">
      <c r="A41" s="376" t="s">
        <v>3</v>
      </c>
      <c r="B41" s="362"/>
      <c r="C41" s="362"/>
      <c r="D41" s="362"/>
    </row>
    <row r="42" spans="1:256" ht="7.55" customHeight="1" x14ac:dyDescent="0.2">
      <c r="A42" s="411"/>
      <c r="B42" s="362"/>
      <c r="C42" s="362"/>
      <c r="D42" s="362"/>
    </row>
    <row r="43" spans="1:256" ht="51.05" customHeight="1" x14ac:dyDescent="0.2">
      <c r="A43" s="393" t="s">
        <v>554</v>
      </c>
      <c r="B43" s="362"/>
      <c r="C43" s="362"/>
      <c r="D43" s="362"/>
    </row>
    <row r="44" spans="1:256" ht="12.45" x14ac:dyDescent="0.2">
      <c r="A44" s="374" t="s">
        <v>534</v>
      </c>
      <c r="B44" s="362"/>
      <c r="C44" s="362"/>
      <c r="D44" s="362"/>
    </row>
    <row r="45" spans="1:256" ht="7.55" customHeight="1" x14ac:dyDescent="0.2">
      <c r="A45" s="3"/>
      <c r="B45" s="188"/>
      <c r="C45" s="188"/>
      <c r="D45" s="188"/>
    </row>
    <row r="46" spans="1:256" ht="12.45" x14ac:dyDescent="0.2">
      <c r="A46" s="374" t="s">
        <v>705</v>
      </c>
      <c r="B46" s="362"/>
      <c r="C46" s="362"/>
      <c r="D46" s="362"/>
    </row>
    <row r="47" spans="1:256" ht="12.8" customHeight="1" x14ac:dyDescent="0.2">
      <c r="A47" s="191" t="s">
        <v>15</v>
      </c>
      <c r="B47" s="379" t="s">
        <v>20</v>
      </c>
      <c r="C47" s="379"/>
      <c r="D47" s="379"/>
      <c r="H47" s="374"/>
      <c r="I47" s="362"/>
      <c r="J47" s="362"/>
      <c r="K47" s="362"/>
    </row>
    <row r="48" spans="1:256" ht="12.8" customHeight="1" x14ac:dyDescent="0.2">
      <c r="A48" s="191"/>
      <c r="B48" s="15" t="s">
        <v>708</v>
      </c>
      <c r="C48" s="216"/>
      <c r="D48" s="216"/>
      <c r="H48" s="3"/>
      <c r="I48" s="188"/>
      <c r="J48" s="188"/>
      <c r="K48" s="188"/>
    </row>
    <row r="49" spans="1:11" ht="12.45" x14ac:dyDescent="0.2">
      <c r="A49" s="191" t="s">
        <v>15</v>
      </c>
      <c r="B49" s="379" t="s">
        <v>706</v>
      </c>
      <c r="C49" s="379"/>
      <c r="D49" s="379"/>
      <c r="H49" s="3"/>
      <c r="I49" s="188"/>
      <c r="J49" s="188"/>
      <c r="K49" s="188"/>
    </row>
    <row r="50" spans="1:11" ht="12.45" x14ac:dyDescent="0.2">
      <c r="A50" s="191"/>
      <c r="B50" s="384" t="s">
        <v>556</v>
      </c>
      <c r="C50" s="384"/>
      <c r="D50" s="384"/>
      <c r="H50" s="3"/>
      <c r="I50" s="188"/>
      <c r="J50" s="188"/>
      <c r="K50" s="188"/>
    </row>
    <row r="51" spans="1:11" ht="12.45" x14ac:dyDescent="0.2">
      <c r="A51" s="191" t="s">
        <v>15</v>
      </c>
      <c r="B51" s="388" t="s">
        <v>552</v>
      </c>
      <c r="C51" s="388"/>
      <c r="D51" s="388"/>
      <c r="H51" s="3"/>
      <c r="I51" s="188"/>
      <c r="J51" s="188"/>
      <c r="K51" s="188"/>
    </row>
    <row r="52" spans="1:11" ht="51.05" customHeight="1" x14ac:dyDescent="0.2">
      <c r="A52" s="191"/>
      <c r="B52" s="412" t="s">
        <v>553</v>
      </c>
      <c r="C52" s="398"/>
      <c r="D52" s="398"/>
      <c r="H52" s="3"/>
      <c r="I52" s="188"/>
      <c r="J52" s="188"/>
      <c r="K52" s="188"/>
    </row>
    <row r="53" spans="1:11" ht="38.299999999999997" customHeight="1" x14ac:dyDescent="0.2">
      <c r="A53" s="191"/>
      <c r="B53" s="412" t="s">
        <v>691</v>
      </c>
      <c r="C53" s="398"/>
      <c r="D53" s="398"/>
      <c r="H53" s="3"/>
      <c r="I53" s="188"/>
      <c r="J53" s="188"/>
      <c r="K53" s="188"/>
    </row>
    <row r="54" spans="1:11" ht="12.45" x14ac:dyDescent="0.2">
      <c r="A54" s="191" t="s">
        <v>15</v>
      </c>
      <c r="B54" s="379" t="s">
        <v>555</v>
      </c>
      <c r="C54" s="379"/>
      <c r="D54" s="379"/>
      <c r="H54" s="3"/>
      <c r="I54" s="188"/>
      <c r="J54" s="188"/>
      <c r="K54" s="188"/>
    </row>
    <row r="55" spans="1:11" ht="64" customHeight="1" x14ac:dyDescent="0.2">
      <c r="A55" s="191"/>
      <c r="B55" s="395" t="s">
        <v>602</v>
      </c>
      <c r="C55" s="396"/>
      <c r="D55" s="396"/>
      <c r="H55" s="3"/>
      <c r="I55" s="188"/>
      <c r="J55" s="188"/>
      <c r="K55" s="188"/>
    </row>
    <row r="56" spans="1:11" ht="7.55" customHeight="1" x14ac:dyDescent="0.2">
      <c r="A56" s="191"/>
      <c r="B56" s="384"/>
      <c r="C56" s="362"/>
      <c r="D56" s="362"/>
      <c r="H56" s="3"/>
      <c r="I56" s="188"/>
      <c r="J56" s="188"/>
      <c r="K56" s="188"/>
    </row>
    <row r="57" spans="1:11" ht="12.45" x14ac:dyDescent="0.2">
      <c r="A57" s="393" t="s">
        <v>536</v>
      </c>
      <c r="B57" s="393"/>
      <c r="C57" s="393"/>
      <c r="D57" s="393"/>
    </row>
    <row r="58" spans="1:11" ht="25.55" customHeight="1" x14ac:dyDescent="0.2">
      <c r="A58" s="212" t="s">
        <v>15</v>
      </c>
      <c r="B58" s="393" t="s">
        <v>707</v>
      </c>
      <c r="C58" s="377"/>
      <c r="D58" s="377"/>
    </row>
    <row r="59" spans="1:11" ht="51.05" customHeight="1" x14ac:dyDescent="0.2">
      <c r="A59" s="212" t="s">
        <v>15</v>
      </c>
      <c r="B59" s="393" t="s">
        <v>716</v>
      </c>
      <c r="C59" s="377"/>
      <c r="D59" s="377"/>
      <c r="G59" s="413"/>
      <c r="H59" s="359"/>
      <c r="I59" s="359"/>
      <c r="J59" s="359"/>
    </row>
    <row r="60" spans="1:11" ht="25.55" customHeight="1" x14ac:dyDescent="0.2">
      <c r="A60" s="1"/>
      <c r="B60" s="394" t="s">
        <v>281</v>
      </c>
      <c r="C60" s="377"/>
      <c r="D60" s="377"/>
      <c r="G60" s="408"/>
      <c r="H60" s="408"/>
      <c r="I60" s="408"/>
      <c r="J60" s="408"/>
    </row>
    <row r="61" spans="1:11" ht="10" customHeight="1" x14ac:dyDescent="0.2">
      <c r="A61" s="374"/>
      <c r="B61" s="362"/>
      <c r="C61" s="362"/>
      <c r="D61" s="362"/>
    </row>
    <row r="62" spans="1:11" ht="15.75" customHeight="1" x14ac:dyDescent="0.2">
      <c r="A62" s="376" t="s">
        <v>596</v>
      </c>
      <c r="B62" s="362"/>
      <c r="C62" s="362"/>
      <c r="D62" s="362"/>
    </row>
    <row r="63" spans="1:11" ht="7.55" customHeight="1" x14ac:dyDescent="0.2">
      <c r="A63" s="3"/>
      <c r="B63" s="188"/>
      <c r="C63" s="188"/>
      <c r="D63" s="188"/>
    </row>
    <row r="64" spans="1:11" ht="64" customHeight="1" x14ac:dyDescent="0.2">
      <c r="A64" s="403" t="s">
        <v>748</v>
      </c>
      <c r="B64" s="398"/>
      <c r="C64" s="398"/>
      <c r="D64" s="398"/>
    </row>
    <row r="65" spans="1:256" ht="10" customHeight="1" x14ac:dyDescent="0.2">
      <c r="A65" s="3"/>
      <c r="B65" s="188"/>
      <c r="C65" s="188"/>
      <c r="D65" s="188"/>
    </row>
    <row r="66" spans="1:256" ht="15.05" customHeight="1" x14ac:dyDescent="0.2">
      <c r="A66" s="376" t="s">
        <v>161</v>
      </c>
      <c r="B66" s="362"/>
      <c r="C66" s="362"/>
      <c r="D66" s="362"/>
    </row>
    <row r="67" spans="1:256" ht="7.55" customHeight="1" x14ac:dyDescent="0.2">
      <c r="A67" s="386"/>
      <c r="B67" s="362"/>
      <c r="C67" s="362"/>
      <c r="D67" s="362"/>
    </row>
    <row r="68" spans="1:256" ht="64" customHeight="1" x14ac:dyDescent="0.2">
      <c r="A68" s="378" t="s">
        <v>350</v>
      </c>
      <c r="B68" s="362"/>
      <c r="C68" s="362"/>
      <c r="D68" s="362"/>
    </row>
    <row r="69" spans="1:256" ht="38.299999999999997" customHeight="1" x14ac:dyDescent="0.2">
      <c r="A69" s="378" t="s">
        <v>605</v>
      </c>
      <c r="B69" s="362"/>
      <c r="C69" s="362"/>
      <c r="D69" s="362"/>
    </row>
    <row r="70" spans="1:256" s="5" customFormat="1" ht="7.55" customHeight="1" x14ac:dyDescent="0.2">
      <c r="A70" s="386"/>
      <c r="B70" s="362"/>
      <c r="C70" s="362"/>
      <c r="D70" s="362"/>
    </row>
    <row r="71" spans="1:256" ht="25.55" customHeight="1" x14ac:dyDescent="0.2">
      <c r="A71" s="378" t="s">
        <v>283</v>
      </c>
      <c r="B71" s="362"/>
      <c r="C71" s="362"/>
      <c r="D71" s="362"/>
    </row>
    <row r="72" spans="1:256" ht="25.55" customHeight="1" x14ac:dyDescent="0.2">
      <c r="A72" s="378" t="s">
        <v>537</v>
      </c>
      <c r="B72" s="362"/>
      <c r="C72" s="362"/>
      <c r="D72" s="362"/>
      <c r="E72" s="378"/>
      <c r="F72" s="362"/>
      <c r="G72" s="362"/>
      <c r="H72" s="362"/>
      <c r="I72" s="378"/>
      <c r="J72" s="362"/>
      <c r="K72" s="362"/>
      <c r="L72" s="362"/>
      <c r="M72" s="378"/>
      <c r="N72" s="362"/>
      <c r="O72" s="362"/>
      <c r="P72" s="362"/>
      <c r="Q72" s="378"/>
      <c r="R72" s="362"/>
      <c r="S72" s="362"/>
      <c r="T72" s="362"/>
      <c r="U72" s="378"/>
      <c r="V72" s="362"/>
      <c r="W72" s="362"/>
      <c r="X72" s="362"/>
      <c r="Y72" s="378"/>
      <c r="Z72" s="362"/>
      <c r="AA72" s="362"/>
      <c r="AB72" s="362"/>
      <c r="AC72" s="378"/>
      <c r="AD72" s="362"/>
      <c r="AE72" s="362"/>
      <c r="AF72" s="362"/>
      <c r="AG72" s="378"/>
      <c r="AH72" s="362"/>
      <c r="AI72" s="362"/>
      <c r="AJ72" s="362"/>
      <c r="AK72" s="378"/>
      <c r="AL72" s="362"/>
      <c r="AM72" s="362"/>
      <c r="AN72" s="362"/>
      <c r="AO72" s="378"/>
      <c r="AP72" s="362"/>
      <c r="AQ72" s="362"/>
      <c r="AR72" s="362"/>
      <c r="AS72" s="378"/>
      <c r="AT72" s="362"/>
      <c r="AU72" s="362"/>
      <c r="AV72" s="362"/>
      <c r="AW72" s="378"/>
      <c r="AX72" s="362"/>
      <c r="AY72" s="362"/>
      <c r="AZ72" s="362"/>
      <c r="BA72" s="378"/>
      <c r="BB72" s="362"/>
      <c r="BC72" s="362"/>
      <c r="BD72" s="362"/>
      <c r="BE72" s="378"/>
      <c r="BF72" s="362"/>
      <c r="BG72" s="362"/>
      <c r="BH72" s="362"/>
      <c r="BI72" s="378"/>
      <c r="BJ72" s="362"/>
      <c r="BK72" s="362"/>
      <c r="BL72" s="362"/>
      <c r="BM72" s="378"/>
      <c r="BN72" s="362"/>
      <c r="BO72" s="362"/>
      <c r="BP72" s="362"/>
      <c r="BQ72" s="378"/>
      <c r="BR72" s="362"/>
      <c r="BS72" s="362"/>
      <c r="BT72" s="362"/>
      <c r="BU72" s="378"/>
      <c r="BV72" s="362"/>
      <c r="BW72" s="362"/>
      <c r="BX72" s="362"/>
      <c r="BY72" s="378"/>
      <c r="BZ72" s="362"/>
      <c r="CA72" s="362"/>
      <c r="CB72" s="362"/>
      <c r="CC72" s="378"/>
      <c r="CD72" s="362"/>
      <c r="CE72" s="362"/>
      <c r="CF72" s="362"/>
      <c r="CG72" s="378"/>
      <c r="CH72" s="362"/>
      <c r="CI72" s="362"/>
      <c r="CJ72" s="362"/>
      <c r="CK72" s="378"/>
      <c r="CL72" s="362"/>
      <c r="CM72" s="362"/>
      <c r="CN72" s="362"/>
      <c r="CO72" s="378"/>
      <c r="CP72" s="362"/>
      <c r="CQ72" s="362"/>
      <c r="CR72" s="362"/>
      <c r="CS72" s="378"/>
      <c r="CT72" s="362"/>
      <c r="CU72" s="362"/>
      <c r="CV72" s="362"/>
      <c r="CW72" s="378"/>
      <c r="CX72" s="362"/>
      <c r="CY72" s="362"/>
      <c r="CZ72" s="362"/>
      <c r="DA72" s="378"/>
      <c r="DB72" s="362"/>
      <c r="DC72" s="362"/>
      <c r="DD72" s="362"/>
      <c r="DE72" s="378"/>
      <c r="DF72" s="362"/>
      <c r="DG72" s="362"/>
      <c r="DH72" s="362"/>
      <c r="DI72" s="378"/>
      <c r="DJ72" s="362"/>
      <c r="DK72" s="362"/>
      <c r="DL72" s="362"/>
      <c r="DM72" s="378"/>
      <c r="DN72" s="362"/>
      <c r="DO72" s="362"/>
      <c r="DP72" s="362"/>
      <c r="DQ72" s="378"/>
      <c r="DR72" s="362"/>
      <c r="DS72" s="362"/>
      <c r="DT72" s="362"/>
      <c r="DU72" s="378"/>
      <c r="DV72" s="362"/>
      <c r="DW72" s="362"/>
      <c r="DX72" s="362"/>
      <c r="DY72" s="378"/>
      <c r="DZ72" s="362"/>
      <c r="EA72" s="362"/>
      <c r="EB72" s="362"/>
      <c r="EC72" s="378"/>
      <c r="ED72" s="362"/>
      <c r="EE72" s="362"/>
      <c r="EF72" s="362"/>
      <c r="EG72" s="378"/>
      <c r="EH72" s="362"/>
      <c r="EI72" s="362"/>
      <c r="EJ72" s="362"/>
      <c r="EK72" s="378"/>
      <c r="EL72" s="362"/>
      <c r="EM72" s="362"/>
      <c r="EN72" s="362"/>
      <c r="EO72" s="378"/>
      <c r="EP72" s="362"/>
      <c r="EQ72" s="362"/>
      <c r="ER72" s="362"/>
      <c r="ES72" s="378"/>
      <c r="ET72" s="362"/>
      <c r="EU72" s="362"/>
      <c r="EV72" s="362"/>
      <c r="EW72" s="378"/>
      <c r="EX72" s="362"/>
      <c r="EY72" s="362"/>
      <c r="EZ72" s="362"/>
      <c r="FA72" s="378"/>
      <c r="FB72" s="362"/>
      <c r="FC72" s="362"/>
      <c r="FD72" s="362"/>
      <c r="FE72" s="378"/>
      <c r="FF72" s="362"/>
      <c r="FG72" s="362"/>
      <c r="FH72" s="362"/>
      <c r="FI72" s="378"/>
      <c r="FJ72" s="362"/>
      <c r="FK72" s="362"/>
      <c r="FL72" s="362"/>
      <c r="FM72" s="378"/>
      <c r="FN72" s="362"/>
      <c r="FO72" s="362"/>
      <c r="FP72" s="362"/>
      <c r="FQ72" s="378"/>
      <c r="FR72" s="362"/>
      <c r="FS72" s="362"/>
      <c r="FT72" s="362"/>
      <c r="FU72" s="378"/>
      <c r="FV72" s="362"/>
      <c r="FW72" s="362"/>
      <c r="FX72" s="362"/>
      <c r="FY72" s="378"/>
      <c r="FZ72" s="362"/>
      <c r="GA72" s="362"/>
      <c r="GB72" s="362"/>
      <c r="GC72" s="378"/>
      <c r="GD72" s="362"/>
      <c r="GE72" s="362"/>
      <c r="GF72" s="362"/>
      <c r="GG72" s="378"/>
      <c r="GH72" s="362"/>
      <c r="GI72" s="362"/>
      <c r="GJ72" s="362"/>
      <c r="GK72" s="378"/>
      <c r="GL72" s="362"/>
      <c r="GM72" s="362"/>
      <c r="GN72" s="362"/>
      <c r="GO72" s="378"/>
      <c r="GP72" s="362"/>
      <c r="GQ72" s="362"/>
      <c r="GR72" s="362"/>
      <c r="GS72" s="378"/>
      <c r="GT72" s="362"/>
      <c r="GU72" s="362"/>
      <c r="GV72" s="362"/>
      <c r="GW72" s="378"/>
      <c r="GX72" s="362"/>
      <c r="GY72" s="362"/>
      <c r="GZ72" s="362"/>
      <c r="HA72" s="378"/>
      <c r="HB72" s="362"/>
      <c r="HC72" s="362"/>
      <c r="HD72" s="362"/>
      <c r="HE72" s="378"/>
      <c r="HF72" s="362"/>
      <c r="HG72" s="362"/>
      <c r="HH72" s="362"/>
      <c r="HI72" s="378"/>
      <c r="HJ72" s="362"/>
      <c r="HK72" s="362"/>
      <c r="HL72" s="362"/>
      <c r="HM72" s="378"/>
      <c r="HN72" s="362"/>
      <c r="HO72" s="362"/>
      <c r="HP72" s="362"/>
      <c r="HQ72" s="378"/>
      <c r="HR72" s="362"/>
      <c r="HS72" s="362"/>
      <c r="HT72" s="362"/>
      <c r="HU72" s="378"/>
      <c r="HV72" s="362"/>
      <c r="HW72" s="362"/>
      <c r="HX72" s="362"/>
      <c r="HY72" s="378"/>
      <c r="HZ72" s="362"/>
      <c r="IA72" s="362"/>
      <c r="IB72" s="362"/>
      <c r="IC72" s="378"/>
      <c r="ID72" s="362"/>
      <c r="IE72" s="362"/>
      <c r="IF72" s="362"/>
      <c r="IG72" s="378"/>
      <c r="IH72" s="362"/>
      <c r="II72" s="362"/>
      <c r="IJ72" s="362"/>
      <c r="IK72" s="378"/>
      <c r="IL72" s="362"/>
      <c r="IM72" s="362"/>
      <c r="IN72" s="362"/>
      <c r="IO72" s="378"/>
      <c r="IP72" s="362"/>
      <c r="IQ72" s="362"/>
      <c r="IR72" s="362"/>
      <c r="IS72" s="378"/>
      <c r="IT72" s="362"/>
      <c r="IU72" s="362"/>
      <c r="IV72" s="362"/>
    </row>
    <row r="73" spans="1:256" ht="7.55" customHeight="1" x14ac:dyDescent="0.2">
      <c r="A73" s="378"/>
      <c r="B73" s="362"/>
      <c r="C73" s="362"/>
      <c r="D73" s="362"/>
    </row>
    <row r="74" spans="1:256" ht="38.299999999999997" customHeight="1" x14ac:dyDescent="0.2">
      <c r="A74" s="390" t="s">
        <v>690</v>
      </c>
      <c r="B74" s="391"/>
      <c r="C74" s="391"/>
      <c r="D74" s="391"/>
    </row>
    <row r="75" spans="1:256" ht="10" customHeight="1" x14ac:dyDescent="0.2">
      <c r="A75" s="378"/>
      <c r="B75" s="362"/>
      <c r="C75" s="362"/>
      <c r="D75" s="362"/>
    </row>
    <row r="76" spans="1:256" ht="15.05" customHeight="1" x14ac:dyDescent="0.2">
      <c r="A76" s="376" t="s">
        <v>162</v>
      </c>
      <c r="B76" s="362"/>
      <c r="C76" s="362"/>
      <c r="D76" s="362"/>
    </row>
    <row r="77" spans="1:256" ht="7.55" customHeight="1" x14ac:dyDescent="0.2">
      <c r="A77" s="386"/>
      <c r="B77" s="362"/>
      <c r="C77" s="362"/>
      <c r="D77" s="362"/>
    </row>
    <row r="78" spans="1:256" ht="25.55" customHeight="1" x14ac:dyDescent="0.2">
      <c r="A78" s="374" t="s">
        <v>603</v>
      </c>
      <c r="B78" s="362"/>
      <c r="C78" s="362"/>
      <c r="D78" s="362"/>
    </row>
    <row r="79" spans="1:256" ht="12.45" x14ac:dyDescent="0.2">
      <c r="A79" s="374" t="s">
        <v>13</v>
      </c>
      <c r="B79" s="362"/>
      <c r="C79" s="362"/>
      <c r="D79" s="362"/>
    </row>
    <row r="80" spans="1:256" ht="7.55" customHeight="1" x14ac:dyDescent="0.2">
      <c r="A80" s="387"/>
      <c r="B80" s="362"/>
      <c r="C80" s="362"/>
      <c r="D80" s="362"/>
    </row>
    <row r="81" spans="1:4" ht="25.55" customHeight="1" x14ac:dyDescent="0.2">
      <c r="A81" s="374" t="s">
        <v>606</v>
      </c>
      <c r="B81" s="362"/>
      <c r="C81" s="362"/>
      <c r="D81" s="362"/>
    </row>
    <row r="82" spans="1:4" ht="10" customHeight="1" x14ac:dyDescent="0.2">
      <c r="A82" s="374"/>
      <c r="B82" s="362"/>
      <c r="C82" s="362"/>
      <c r="D82" s="362"/>
    </row>
    <row r="83" spans="1:4" ht="15.05" customHeight="1" x14ac:dyDescent="0.2">
      <c r="A83" s="376" t="s">
        <v>538</v>
      </c>
      <c r="B83" s="362"/>
      <c r="C83" s="362"/>
      <c r="D83" s="362"/>
    </row>
    <row r="84" spans="1:4" ht="7.55" customHeight="1" x14ac:dyDescent="0.2">
      <c r="A84" s="378"/>
      <c r="B84" s="362"/>
      <c r="C84" s="362"/>
      <c r="D84" s="362"/>
    </row>
    <row r="85" spans="1:4" ht="25.55" customHeight="1" x14ac:dyDescent="0.2">
      <c r="A85" s="378" t="s">
        <v>615</v>
      </c>
      <c r="B85" s="362"/>
      <c r="C85" s="362"/>
      <c r="D85" s="362"/>
    </row>
    <row r="86" spans="1:4" ht="12.8" customHeight="1" x14ac:dyDescent="0.2">
      <c r="A86" s="383" t="s">
        <v>329</v>
      </c>
      <c r="B86" s="359"/>
      <c r="C86" s="359"/>
      <c r="D86" s="359"/>
    </row>
    <row r="87" spans="1:4" ht="12.45" x14ac:dyDescent="0.2">
      <c r="A87" s="383" t="s">
        <v>330</v>
      </c>
      <c r="B87" s="359"/>
      <c r="C87" s="359"/>
      <c r="D87" s="359"/>
    </row>
    <row r="88" spans="1:4" ht="12.45" x14ac:dyDescent="0.2">
      <c r="A88" s="383" t="s">
        <v>287</v>
      </c>
      <c r="B88" s="359"/>
      <c r="C88" s="359"/>
      <c r="D88" s="359"/>
    </row>
    <row r="89" spans="1:4" ht="12.45" x14ac:dyDescent="0.2">
      <c r="A89" s="383" t="s">
        <v>325</v>
      </c>
      <c r="B89" s="359"/>
      <c r="C89" s="359"/>
      <c r="D89" s="359"/>
    </row>
    <row r="90" spans="1:4" ht="12.45" x14ac:dyDescent="0.2">
      <c r="A90" s="383" t="s">
        <v>692</v>
      </c>
      <c r="B90" s="359"/>
      <c r="C90" s="359"/>
      <c r="D90" s="359"/>
    </row>
    <row r="91" spans="1:4" ht="12.45" x14ac:dyDescent="0.2">
      <c r="A91" s="383" t="s">
        <v>343</v>
      </c>
      <c r="B91" s="359"/>
      <c r="C91" s="359"/>
      <c r="D91" s="359"/>
    </row>
    <row r="92" spans="1:4" ht="12.45" x14ac:dyDescent="0.2">
      <c r="A92" s="383" t="s">
        <v>539</v>
      </c>
      <c r="B92" s="359"/>
      <c r="C92" s="359"/>
      <c r="D92" s="359"/>
    </row>
    <row r="93" spans="1:4" ht="12.45" x14ac:dyDescent="0.2">
      <c r="A93" s="409" t="s">
        <v>545</v>
      </c>
      <c r="B93" s="410"/>
      <c r="C93" s="410"/>
      <c r="D93" s="410"/>
    </row>
    <row r="94" spans="1:4" ht="12.45" x14ac:dyDescent="0.2">
      <c r="A94" s="383" t="s">
        <v>341</v>
      </c>
      <c r="B94" s="359"/>
      <c r="C94" s="359"/>
      <c r="D94" s="359"/>
    </row>
    <row r="95" spans="1:4" ht="10" customHeight="1" x14ac:dyDescent="0.2">
      <c r="A95" s="378"/>
      <c r="B95" s="362"/>
      <c r="C95" s="362"/>
      <c r="D95" s="362"/>
    </row>
    <row r="96" spans="1:4" ht="15.05" customHeight="1" x14ac:dyDescent="0.2">
      <c r="A96" s="376" t="s">
        <v>284</v>
      </c>
      <c r="B96" s="362"/>
      <c r="C96" s="362"/>
      <c r="D96" s="362"/>
    </row>
    <row r="97" spans="1:4" ht="7.55" customHeight="1" x14ac:dyDescent="0.2">
      <c r="A97" s="378"/>
      <c r="B97" s="362"/>
      <c r="C97" s="362"/>
      <c r="D97" s="362"/>
    </row>
    <row r="98" spans="1:4" ht="64.5" customHeight="1" x14ac:dyDescent="0.2">
      <c r="A98" s="378" t="s">
        <v>616</v>
      </c>
      <c r="B98" s="362"/>
      <c r="C98" s="362"/>
      <c r="D98" s="362"/>
    </row>
    <row r="99" spans="1:4" ht="38.299999999999997" customHeight="1" x14ac:dyDescent="0.2">
      <c r="A99" s="378" t="s">
        <v>540</v>
      </c>
      <c r="B99" s="362"/>
      <c r="C99" s="362"/>
      <c r="D99" s="362"/>
    </row>
    <row r="100" spans="1:4" ht="10" customHeight="1" x14ac:dyDescent="0.2">
      <c r="A100" s="378"/>
      <c r="B100" s="362"/>
      <c r="C100" s="362"/>
      <c r="D100" s="362"/>
    </row>
    <row r="101" spans="1:4" ht="15.05" customHeight="1" x14ac:dyDescent="0.2">
      <c r="A101" s="376" t="s">
        <v>285</v>
      </c>
      <c r="B101" s="362"/>
      <c r="C101" s="362"/>
      <c r="D101" s="362"/>
    </row>
    <row r="102" spans="1:4" ht="7.55" customHeight="1" x14ac:dyDescent="0.2">
      <c r="A102" s="378"/>
      <c r="B102" s="362"/>
      <c r="C102" s="362"/>
      <c r="D102" s="362"/>
    </row>
    <row r="103" spans="1:4" ht="38.299999999999997" customHeight="1" x14ac:dyDescent="0.2">
      <c r="A103" s="378" t="s">
        <v>758</v>
      </c>
      <c r="B103" s="362"/>
      <c r="C103" s="362"/>
      <c r="D103" s="362"/>
    </row>
    <row r="104" spans="1:4" ht="38.299999999999997" customHeight="1" x14ac:dyDescent="0.2">
      <c r="A104" s="378" t="s">
        <v>541</v>
      </c>
      <c r="B104" s="362"/>
      <c r="C104" s="362"/>
      <c r="D104" s="362"/>
    </row>
    <row r="105" spans="1:4" ht="12.45" x14ac:dyDescent="0.2">
      <c r="A105" s="385" t="s">
        <v>604</v>
      </c>
      <c r="B105" s="385"/>
      <c r="C105" s="385"/>
      <c r="D105" s="385"/>
    </row>
    <row r="106" spans="1:4" ht="10" customHeight="1" x14ac:dyDescent="0.2">
      <c r="A106" s="4"/>
    </row>
    <row r="107" spans="1:4" ht="14.25" customHeight="1" x14ac:dyDescent="0.2">
      <c r="A107" s="376" t="s">
        <v>286</v>
      </c>
      <c r="B107" s="362"/>
      <c r="C107" s="362"/>
      <c r="D107" s="362"/>
    </row>
    <row r="108" spans="1:4" ht="7.55" customHeight="1" x14ac:dyDescent="0.2">
      <c r="A108" s="378"/>
      <c r="B108" s="362"/>
      <c r="C108" s="362"/>
      <c r="D108" s="362"/>
    </row>
    <row r="109" spans="1:4" ht="76.75" customHeight="1" x14ac:dyDescent="0.2">
      <c r="A109" s="378" t="s">
        <v>542</v>
      </c>
      <c r="B109" s="362"/>
      <c r="C109" s="362"/>
      <c r="D109" s="362"/>
    </row>
    <row r="110" spans="1:4" ht="25.55" customHeight="1" x14ac:dyDescent="0.2">
      <c r="A110" s="405" t="s">
        <v>535</v>
      </c>
      <c r="B110" s="362"/>
      <c r="C110" s="362"/>
      <c r="D110" s="362"/>
    </row>
    <row r="111" spans="1:4" ht="38.299999999999997" customHeight="1" x14ac:dyDescent="0.2">
      <c r="A111" s="378" t="s">
        <v>752</v>
      </c>
      <c r="B111" s="362"/>
      <c r="C111" s="362"/>
      <c r="D111" s="362"/>
    </row>
    <row r="112" spans="1:4" ht="12.8" customHeight="1" x14ac:dyDescent="0.2">
      <c r="A112" s="385" t="s">
        <v>607</v>
      </c>
      <c r="B112" s="385"/>
      <c r="C112" s="385"/>
      <c r="D112" s="385"/>
    </row>
    <row r="113" spans="1:4" ht="7.55" customHeight="1" x14ac:dyDescent="0.2">
      <c r="A113" s="378"/>
      <c r="B113" s="362"/>
      <c r="C113" s="362"/>
      <c r="D113" s="362"/>
    </row>
    <row r="114" spans="1:4" ht="12.8" customHeight="1" x14ac:dyDescent="0.2">
      <c r="A114" s="406" t="s">
        <v>757</v>
      </c>
      <c r="B114" s="366"/>
      <c r="C114" s="366"/>
      <c r="D114" s="366"/>
    </row>
    <row r="115" spans="1:4" ht="7.55" customHeight="1" x14ac:dyDescent="0.2">
      <c r="A115" s="166"/>
      <c r="B115" s="185"/>
      <c r="C115" s="185"/>
      <c r="D115" s="185"/>
    </row>
    <row r="116" spans="1:4" ht="12.8" customHeight="1" x14ac:dyDescent="0.2">
      <c r="A116" s="187"/>
      <c r="B116" s="186" t="s">
        <v>289</v>
      </c>
      <c r="C116" s="186" t="s">
        <v>288</v>
      </c>
      <c r="D116" s="186" t="s">
        <v>608</v>
      </c>
    </row>
    <row r="117" spans="1:4" ht="5.25" customHeight="1" x14ac:dyDescent="0.2">
      <c r="A117" s="3"/>
      <c r="C117" s="15"/>
      <c r="D117" s="15"/>
    </row>
    <row r="118" spans="1:4" ht="12.8" customHeight="1" x14ac:dyDescent="0.2">
      <c r="A118" s="3"/>
      <c r="B118" s="15" t="s">
        <v>320</v>
      </c>
      <c r="C118" s="15" t="s">
        <v>291</v>
      </c>
      <c r="D118" s="15" t="s">
        <v>296</v>
      </c>
    </row>
    <row r="119" spans="1:4" ht="12.8" customHeight="1" x14ac:dyDescent="0.2">
      <c r="A119" s="3"/>
      <c r="B119" s="15" t="s">
        <v>321</v>
      </c>
      <c r="C119" s="15" t="s">
        <v>292</v>
      </c>
      <c r="D119" s="15" t="s">
        <v>296</v>
      </c>
    </row>
    <row r="120" spans="1:4" ht="12.8" customHeight="1" x14ac:dyDescent="0.2">
      <c r="A120" s="3"/>
      <c r="B120" s="15" t="s">
        <v>293</v>
      </c>
      <c r="C120" s="15" t="s">
        <v>294</v>
      </c>
      <c r="D120" s="15" t="s">
        <v>295</v>
      </c>
    </row>
    <row r="121" spans="1:4" ht="12.8" customHeight="1" x14ac:dyDescent="0.2">
      <c r="A121" s="3"/>
      <c r="B121" s="15" t="s">
        <v>297</v>
      </c>
      <c r="C121" s="15" t="s">
        <v>294</v>
      </c>
      <c r="D121" s="15" t="s">
        <v>296</v>
      </c>
    </row>
    <row r="122" spans="1:4" ht="12.8" customHeight="1" x14ac:dyDescent="0.2">
      <c r="A122" s="3"/>
      <c r="B122" s="15" t="s">
        <v>298</v>
      </c>
      <c r="C122" s="15" t="s">
        <v>299</v>
      </c>
      <c r="D122" s="15" t="s">
        <v>300</v>
      </c>
    </row>
    <row r="123" spans="1:4" ht="12.8" customHeight="1" x14ac:dyDescent="0.2">
      <c r="A123" s="3"/>
      <c r="B123" s="15" t="s">
        <v>301</v>
      </c>
      <c r="C123" s="15" t="s">
        <v>302</v>
      </c>
      <c r="D123" s="15" t="s">
        <v>300</v>
      </c>
    </row>
    <row r="124" spans="1:4" ht="12.8" customHeight="1" x14ac:dyDescent="0.2">
      <c r="A124" s="3"/>
      <c r="B124" s="15" t="s">
        <v>303</v>
      </c>
      <c r="C124" s="15" t="s">
        <v>304</v>
      </c>
      <c r="D124" s="15" t="s">
        <v>300</v>
      </c>
    </row>
    <row r="125" spans="1:4" ht="12.8" customHeight="1" x14ac:dyDescent="0.2">
      <c r="A125" s="3"/>
      <c r="B125" s="15" t="s">
        <v>305</v>
      </c>
      <c r="C125" s="15" t="s">
        <v>761</v>
      </c>
      <c r="D125" s="15" t="s">
        <v>306</v>
      </c>
    </row>
    <row r="126" spans="1:4" ht="12.8" customHeight="1" x14ac:dyDescent="0.2">
      <c r="A126" s="3"/>
      <c r="B126" s="15" t="s">
        <v>307</v>
      </c>
      <c r="C126" s="15" t="s">
        <v>762</v>
      </c>
      <c r="D126" s="15" t="s">
        <v>296</v>
      </c>
    </row>
    <row r="127" spans="1:4" ht="12.8" customHeight="1" x14ac:dyDescent="0.2">
      <c r="A127" s="3"/>
      <c r="B127" s="15" t="s">
        <v>308</v>
      </c>
      <c r="C127" s="15" t="s">
        <v>762</v>
      </c>
      <c r="D127" s="15" t="s">
        <v>295</v>
      </c>
    </row>
    <row r="128" spans="1:4" ht="12.8" customHeight="1" x14ac:dyDescent="0.2">
      <c r="A128" s="3"/>
      <c r="B128" s="15" t="s">
        <v>309</v>
      </c>
      <c r="C128" t="s">
        <v>310</v>
      </c>
      <c r="D128" s="15" t="s">
        <v>300</v>
      </c>
    </row>
    <row r="129" spans="1:5" ht="12.8" customHeight="1" x14ac:dyDescent="0.2">
      <c r="A129" s="3"/>
      <c r="B129" s="15" t="s">
        <v>311</v>
      </c>
      <c r="C129" t="s">
        <v>310</v>
      </c>
      <c r="D129" s="15" t="s">
        <v>312</v>
      </c>
    </row>
    <row r="130" spans="1:5" ht="12.8" customHeight="1" x14ac:dyDescent="0.2">
      <c r="A130" s="3"/>
      <c r="B130" s="15" t="s">
        <v>313</v>
      </c>
      <c r="C130" s="15" t="s">
        <v>761</v>
      </c>
      <c r="D130" s="15" t="s">
        <v>295</v>
      </c>
    </row>
    <row r="131" spans="1:5" ht="12.8" customHeight="1" x14ac:dyDescent="0.2">
      <c r="A131" s="3"/>
      <c r="B131" s="15" t="s">
        <v>314</v>
      </c>
      <c r="C131" s="15" t="s">
        <v>315</v>
      </c>
      <c r="D131" s="15" t="s">
        <v>300</v>
      </c>
    </row>
    <row r="132" spans="1:5" ht="12.8" customHeight="1" x14ac:dyDescent="0.2">
      <c r="A132" s="3"/>
      <c r="B132" s="15" t="s">
        <v>316</v>
      </c>
      <c r="C132" s="15" t="s">
        <v>761</v>
      </c>
      <c r="D132" s="15" t="s">
        <v>296</v>
      </c>
    </row>
    <row r="133" spans="1:5" ht="12.8" customHeight="1" x14ac:dyDescent="0.2">
      <c r="A133" s="3"/>
      <c r="B133" s="15" t="s">
        <v>317</v>
      </c>
      <c r="C133" s="189" t="s">
        <v>318</v>
      </c>
      <c r="D133" s="15" t="s">
        <v>296</v>
      </c>
    </row>
    <row r="134" spans="1:5" ht="12.8" customHeight="1" x14ac:dyDescent="0.2">
      <c r="A134" s="3"/>
      <c r="B134" s="186" t="s">
        <v>319</v>
      </c>
      <c r="C134" s="186" t="s">
        <v>761</v>
      </c>
      <c r="D134" s="186" t="s">
        <v>296</v>
      </c>
    </row>
    <row r="135" spans="1:5" ht="7.55" customHeight="1" x14ac:dyDescent="0.2">
      <c r="A135" s="3"/>
      <c r="B135" s="15"/>
      <c r="C135" s="15"/>
      <c r="D135" s="15"/>
    </row>
    <row r="136" spans="1:5" ht="38.299999999999997" customHeight="1" x14ac:dyDescent="0.2">
      <c r="A136" s="378" t="s">
        <v>290</v>
      </c>
      <c r="B136" s="362"/>
      <c r="C136" s="362"/>
      <c r="D136" s="362"/>
      <c r="E136" s="188"/>
    </row>
    <row r="137" spans="1:5" ht="10" customHeight="1" x14ac:dyDescent="0.2">
      <c r="A137" s="3"/>
      <c r="B137" s="15"/>
      <c r="C137" s="15"/>
      <c r="D137" s="15"/>
    </row>
    <row r="138" spans="1:5" ht="15.05" customHeight="1" x14ac:dyDescent="0.2">
      <c r="A138" s="376" t="s">
        <v>326</v>
      </c>
      <c r="B138" s="362"/>
      <c r="C138" s="362"/>
      <c r="D138" s="362"/>
    </row>
    <row r="139" spans="1:5" ht="7.55" customHeight="1" x14ac:dyDescent="0.2">
      <c r="A139" s="380"/>
      <c r="B139" s="362"/>
      <c r="C139" s="362"/>
      <c r="D139" s="362"/>
    </row>
    <row r="140" spans="1:5" ht="38.299999999999997" customHeight="1" x14ac:dyDescent="0.2">
      <c r="A140" s="374" t="s">
        <v>322</v>
      </c>
      <c r="B140" s="377"/>
      <c r="C140" s="377"/>
      <c r="D140" s="377"/>
    </row>
    <row r="141" spans="1:5" ht="25.55" customHeight="1" x14ac:dyDescent="0.2">
      <c r="A141" s="374" t="s">
        <v>323</v>
      </c>
      <c r="B141" s="377"/>
      <c r="C141" s="377"/>
      <c r="D141" s="377"/>
    </row>
    <row r="142" spans="1:5" ht="51.05" customHeight="1" x14ac:dyDescent="0.2">
      <c r="A142" s="374" t="s">
        <v>543</v>
      </c>
      <c r="B142" s="377"/>
      <c r="C142" s="377"/>
      <c r="D142" s="377"/>
    </row>
    <row r="143" spans="1:5" ht="12.45" x14ac:dyDescent="0.2">
      <c r="A143" s="381" t="s">
        <v>324</v>
      </c>
      <c r="B143" s="382"/>
      <c r="C143" s="382"/>
      <c r="D143" s="382"/>
    </row>
    <row r="144" spans="1:5" ht="7.55" customHeight="1" x14ac:dyDescent="0.2">
      <c r="A144" s="380"/>
      <c r="B144" s="362"/>
      <c r="C144" s="362"/>
      <c r="D144" s="362"/>
    </row>
    <row r="145" spans="1:4" ht="76.75" customHeight="1" x14ac:dyDescent="0.2">
      <c r="A145" s="374" t="s">
        <v>327</v>
      </c>
      <c r="B145" s="377"/>
      <c r="C145" s="377"/>
      <c r="D145" s="377"/>
    </row>
    <row r="146" spans="1:4" ht="10" customHeight="1" x14ac:dyDescent="0.2">
      <c r="A146" s="380"/>
      <c r="B146" s="362"/>
      <c r="C146" s="362"/>
      <c r="D146" s="362"/>
    </row>
    <row r="147" spans="1:4" ht="15.05" customHeight="1" x14ac:dyDescent="0.2">
      <c r="A147" s="376" t="s">
        <v>693</v>
      </c>
      <c r="B147" s="362"/>
      <c r="C147" s="362"/>
      <c r="D147" s="362"/>
    </row>
    <row r="148" spans="1:4" ht="7.55" customHeight="1" x14ac:dyDescent="0.2">
      <c r="A148" s="380"/>
      <c r="B148" s="362"/>
      <c r="C148" s="362"/>
      <c r="D148" s="362"/>
    </row>
    <row r="149" spans="1:4" ht="51.05" customHeight="1" x14ac:dyDescent="0.2">
      <c r="A149" s="374" t="s">
        <v>328</v>
      </c>
      <c r="B149" s="377"/>
      <c r="C149" s="377"/>
      <c r="D149" s="377"/>
    </row>
    <row r="150" spans="1:4" ht="51.05" customHeight="1" x14ac:dyDescent="0.2">
      <c r="A150" s="374" t="s">
        <v>610</v>
      </c>
      <c r="B150" s="377"/>
      <c r="C150" s="377"/>
      <c r="D150" s="377"/>
    </row>
    <row r="151" spans="1:4" ht="12.45" x14ac:dyDescent="0.2">
      <c r="A151" s="381" t="s">
        <v>324</v>
      </c>
      <c r="B151" s="382"/>
      <c r="C151" s="382"/>
      <c r="D151" s="382"/>
    </row>
    <row r="152" spans="1:4" ht="25.55" customHeight="1" x14ac:dyDescent="0.2">
      <c r="A152" s="374" t="s">
        <v>609</v>
      </c>
      <c r="B152" s="377"/>
      <c r="C152" s="377"/>
      <c r="D152" s="377"/>
    </row>
    <row r="153" spans="1:4" ht="10" customHeight="1" x14ac:dyDescent="0.2">
      <c r="A153" s="380"/>
      <c r="B153" s="362"/>
      <c r="C153" s="362"/>
      <c r="D153" s="362"/>
    </row>
    <row r="154" spans="1:4" ht="15.05" customHeight="1" x14ac:dyDescent="0.2">
      <c r="A154" s="376" t="s">
        <v>342</v>
      </c>
      <c r="B154" s="362"/>
      <c r="C154" s="362"/>
      <c r="D154" s="362"/>
    </row>
    <row r="155" spans="1:4" ht="7.55" customHeight="1" x14ac:dyDescent="0.2">
      <c r="A155" s="380"/>
      <c r="B155" s="362"/>
      <c r="C155" s="362"/>
      <c r="D155" s="362"/>
    </row>
    <row r="156" spans="1:4" ht="38.299999999999997" customHeight="1" x14ac:dyDescent="0.2">
      <c r="A156" s="374" t="s">
        <v>611</v>
      </c>
      <c r="B156" s="377"/>
      <c r="C156" s="377"/>
      <c r="D156" s="377"/>
    </row>
    <row r="157" spans="1:4" ht="12.8" customHeight="1" x14ac:dyDescent="0.2">
      <c r="A157" s="407" t="s">
        <v>612</v>
      </c>
      <c r="B157" s="407"/>
      <c r="C157" s="407"/>
      <c r="D157" s="407"/>
    </row>
    <row r="158" spans="1:4" ht="7.55" customHeight="1" x14ac:dyDescent="0.2">
      <c r="A158" s="229"/>
      <c r="B158" s="229"/>
      <c r="C158" s="229"/>
      <c r="D158" s="229"/>
    </row>
    <row r="159" spans="1:4" ht="25.55" customHeight="1" x14ac:dyDescent="0.2">
      <c r="A159" s="393" t="s">
        <v>613</v>
      </c>
      <c r="B159" s="377"/>
      <c r="C159" s="377"/>
      <c r="D159" s="377"/>
    </row>
    <row r="160" spans="1:4" ht="12.8" customHeight="1" x14ac:dyDescent="0.2">
      <c r="A160" s="394" t="s">
        <v>622</v>
      </c>
      <c r="B160" s="394"/>
      <c r="C160" s="394"/>
      <c r="D160" s="394"/>
    </row>
    <row r="161" spans="1:256" ht="7.55" customHeight="1" x14ac:dyDescent="0.2">
      <c r="A161" s="228"/>
      <c r="B161" s="194"/>
      <c r="C161" s="194"/>
      <c r="D161" s="194"/>
    </row>
    <row r="162" spans="1:256" ht="25.55" customHeight="1" x14ac:dyDescent="0.2">
      <c r="A162" s="393" t="s">
        <v>695</v>
      </c>
      <c r="B162" s="377"/>
      <c r="C162" s="377"/>
      <c r="D162" s="377"/>
    </row>
    <row r="163" spans="1:256" ht="12.45" x14ac:dyDescent="0.2">
      <c r="A163" s="407" t="s">
        <v>694</v>
      </c>
      <c r="B163" s="408"/>
      <c r="C163" s="408"/>
      <c r="D163" s="408"/>
    </row>
    <row r="164" spans="1:256" ht="6.75" customHeight="1" x14ac:dyDescent="0.2">
      <c r="A164" s="193"/>
      <c r="B164" s="194"/>
      <c r="C164" s="194"/>
      <c r="D164" s="194"/>
      <c r="E164" s="193"/>
      <c r="F164" s="194"/>
      <c r="G164" s="194"/>
      <c r="H164" s="194"/>
      <c r="I164" s="193"/>
      <c r="J164" s="194"/>
      <c r="K164" s="194"/>
      <c r="L164" s="194"/>
      <c r="M164" s="193"/>
      <c r="N164" s="194"/>
      <c r="O164" s="194"/>
      <c r="P164" s="194"/>
      <c r="Q164" s="193"/>
      <c r="R164" s="194"/>
      <c r="S164" s="194"/>
      <c r="T164" s="194"/>
      <c r="U164" s="193"/>
      <c r="V164" s="194"/>
      <c r="W164" s="194"/>
      <c r="X164" s="194"/>
      <c r="Y164" s="193"/>
      <c r="Z164" s="194"/>
      <c r="AA164" s="194"/>
      <c r="AB164" s="194"/>
      <c r="AC164" s="193"/>
      <c r="AD164" s="194"/>
      <c r="AE164" s="194"/>
      <c r="AF164" s="194"/>
      <c r="AG164" s="193"/>
      <c r="AH164" s="194"/>
      <c r="AI164" s="194"/>
      <c r="AJ164" s="194"/>
      <c r="AK164" s="193"/>
      <c r="AL164" s="194"/>
      <c r="AM164" s="194"/>
      <c r="AN164" s="194"/>
      <c r="AO164" s="193"/>
      <c r="AP164" s="194"/>
      <c r="AQ164" s="194"/>
      <c r="AR164" s="194"/>
      <c r="AS164" s="193"/>
      <c r="AT164" s="194"/>
      <c r="AU164" s="194"/>
      <c r="AV164" s="194"/>
      <c r="AW164" s="193"/>
      <c r="AX164" s="194"/>
      <c r="AY164" s="194"/>
      <c r="AZ164" s="194"/>
      <c r="BA164" s="193"/>
      <c r="BB164" s="194"/>
      <c r="BC164" s="194"/>
      <c r="BD164" s="194"/>
      <c r="BE164" s="193"/>
      <c r="BF164" s="194"/>
      <c r="BG164" s="194"/>
      <c r="BH164" s="194"/>
      <c r="BI164" s="193"/>
      <c r="BJ164" s="194"/>
      <c r="BK164" s="194"/>
      <c r="BL164" s="194"/>
      <c r="BM164" s="193"/>
      <c r="BN164" s="194"/>
      <c r="BO164" s="194"/>
      <c r="BP164" s="194"/>
      <c r="BQ164" s="193"/>
      <c r="BR164" s="194"/>
      <c r="BS164" s="194"/>
      <c r="BT164" s="194"/>
      <c r="BU164" s="193"/>
      <c r="BV164" s="194"/>
      <c r="BW164" s="194"/>
      <c r="BX164" s="194"/>
      <c r="BY164" s="193"/>
      <c r="BZ164" s="194"/>
      <c r="CA164" s="194"/>
      <c r="CB164" s="194"/>
      <c r="CC164" s="193"/>
      <c r="CD164" s="194"/>
      <c r="CE164" s="194"/>
      <c r="CF164" s="194"/>
      <c r="CG164" s="193"/>
      <c r="CH164" s="194"/>
      <c r="CI164" s="194"/>
      <c r="CJ164" s="194"/>
      <c r="CK164" s="193"/>
      <c r="CL164" s="194"/>
      <c r="CM164" s="194"/>
      <c r="CN164" s="194"/>
      <c r="CO164" s="193"/>
      <c r="CP164" s="194"/>
      <c r="CQ164" s="194"/>
      <c r="CR164" s="194"/>
      <c r="CS164" s="193"/>
      <c r="CT164" s="194"/>
      <c r="CU164" s="194"/>
      <c r="CV164" s="194"/>
      <c r="CW164" s="193"/>
      <c r="CX164" s="194"/>
      <c r="CY164" s="194"/>
      <c r="CZ164" s="194"/>
      <c r="DA164" s="193"/>
      <c r="DB164" s="194"/>
      <c r="DC164" s="194"/>
      <c r="DD164" s="194"/>
      <c r="DE164" s="193"/>
      <c r="DF164" s="194"/>
      <c r="DG164" s="194"/>
      <c r="DH164" s="194"/>
      <c r="DI164" s="193"/>
      <c r="DJ164" s="194"/>
      <c r="DK164" s="194"/>
      <c r="DL164" s="194"/>
      <c r="DM164" s="193"/>
      <c r="DN164" s="194"/>
      <c r="DO164" s="194"/>
      <c r="DP164" s="194"/>
      <c r="DQ164" s="193"/>
      <c r="DR164" s="194"/>
      <c r="DS164" s="194"/>
      <c r="DT164" s="194"/>
      <c r="DU164" s="193"/>
      <c r="DV164" s="194"/>
      <c r="DW164" s="194"/>
      <c r="DX164" s="194"/>
      <c r="DY164" s="193"/>
      <c r="DZ164" s="194"/>
      <c r="EA164" s="194"/>
      <c r="EB164" s="194"/>
      <c r="EC164" s="193"/>
      <c r="ED164" s="194"/>
      <c r="EE164" s="194"/>
      <c r="EF164" s="194"/>
      <c r="EG164" s="193"/>
      <c r="EH164" s="194"/>
      <c r="EI164" s="194"/>
      <c r="EJ164" s="194"/>
      <c r="EK164" s="193"/>
      <c r="EL164" s="194"/>
      <c r="EM164" s="194"/>
      <c r="EN164" s="194"/>
      <c r="EO164" s="193"/>
      <c r="EP164" s="194"/>
      <c r="EQ164" s="194"/>
      <c r="ER164" s="194"/>
      <c r="ES164" s="193"/>
      <c r="ET164" s="194"/>
      <c r="EU164" s="194"/>
      <c r="EV164" s="194"/>
      <c r="EW164" s="193"/>
      <c r="EX164" s="194"/>
      <c r="EY164" s="194"/>
      <c r="EZ164" s="194"/>
      <c r="FA164" s="193"/>
      <c r="FB164" s="194"/>
      <c r="FC164" s="194"/>
      <c r="FD164" s="194"/>
      <c r="FE164" s="193"/>
      <c r="FF164" s="194"/>
      <c r="FG164" s="194"/>
      <c r="FH164" s="194"/>
      <c r="FI164" s="193"/>
      <c r="FJ164" s="194"/>
      <c r="FK164" s="194"/>
      <c r="FL164" s="194"/>
      <c r="FM164" s="193"/>
      <c r="FN164" s="194"/>
      <c r="FO164" s="194"/>
      <c r="FP164" s="194"/>
      <c r="FQ164" s="193"/>
      <c r="FR164" s="194"/>
      <c r="FS164" s="194"/>
      <c r="FT164" s="194"/>
      <c r="FU164" s="193"/>
      <c r="FV164" s="194"/>
      <c r="FW164" s="194"/>
      <c r="FX164" s="194"/>
      <c r="FY164" s="193"/>
      <c r="FZ164" s="194"/>
      <c r="GA164" s="194"/>
      <c r="GB164" s="194"/>
      <c r="GC164" s="193"/>
      <c r="GD164" s="194"/>
      <c r="GE164" s="194"/>
      <c r="GF164" s="194"/>
      <c r="GG164" s="193"/>
      <c r="GH164" s="194"/>
      <c r="GI164" s="194"/>
      <c r="GJ164" s="194"/>
      <c r="GK164" s="193"/>
      <c r="GL164" s="194"/>
      <c r="GM164" s="194"/>
      <c r="GN164" s="194"/>
      <c r="GO164" s="193"/>
      <c r="GP164" s="194"/>
      <c r="GQ164" s="194"/>
      <c r="GR164" s="194"/>
      <c r="GS164" s="193"/>
      <c r="GT164" s="194"/>
      <c r="GU164" s="194"/>
      <c r="GV164" s="194"/>
      <c r="GW164" s="193"/>
      <c r="GX164" s="194"/>
      <c r="GY164" s="194"/>
      <c r="GZ164" s="194"/>
      <c r="HA164" s="193"/>
      <c r="HB164" s="194"/>
      <c r="HC164" s="194"/>
      <c r="HD164" s="194"/>
      <c r="HE164" s="193"/>
      <c r="HF164" s="194"/>
      <c r="HG164" s="194"/>
      <c r="HH164" s="194"/>
      <c r="HI164" s="193"/>
      <c r="HJ164" s="194"/>
      <c r="HK164" s="194"/>
      <c r="HL164" s="194"/>
      <c r="HM164" s="193"/>
      <c r="HN164" s="194"/>
      <c r="HO164" s="194"/>
      <c r="HP164" s="194"/>
      <c r="HQ164" s="193"/>
      <c r="HR164" s="194"/>
      <c r="HS164" s="194"/>
      <c r="HT164" s="194"/>
      <c r="HU164" s="193"/>
      <c r="HV164" s="194"/>
      <c r="HW164" s="194"/>
      <c r="HX164" s="194"/>
      <c r="HY164" s="193"/>
      <c r="HZ164" s="194"/>
      <c r="IA164" s="194"/>
      <c r="IB164" s="194"/>
      <c r="IC164" s="193"/>
      <c r="ID164" s="194"/>
      <c r="IE164" s="194"/>
      <c r="IF164" s="194"/>
      <c r="IG164" s="193"/>
      <c r="IH164" s="194"/>
      <c r="II164" s="194"/>
      <c r="IJ164" s="194"/>
      <c r="IK164" s="193"/>
      <c r="IL164" s="194"/>
      <c r="IM164" s="194"/>
      <c r="IN164" s="194"/>
      <c r="IO164" s="193"/>
      <c r="IP164" s="194"/>
      <c r="IQ164" s="194"/>
      <c r="IR164" s="194"/>
      <c r="IS164" s="193"/>
      <c r="IT164" s="194"/>
      <c r="IU164" s="194"/>
      <c r="IV164" s="194"/>
    </row>
    <row r="165" spans="1:256" ht="25.55" customHeight="1" x14ac:dyDescent="0.2">
      <c r="A165" s="374" t="s">
        <v>351</v>
      </c>
      <c r="B165" s="377"/>
      <c r="C165" s="377"/>
      <c r="D165" s="377"/>
      <c r="F165" s="192"/>
    </row>
    <row r="166" spans="1:256" ht="7.55" customHeight="1" x14ac:dyDescent="0.2">
      <c r="A166" s="190"/>
      <c r="B166" s="188"/>
      <c r="C166" s="188"/>
      <c r="D166" s="188"/>
      <c r="F166" s="192"/>
    </row>
    <row r="167" spans="1:256" ht="12.8" customHeight="1" x14ac:dyDescent="0.2">
      <c r="A167" s="380" t="s">
        <v>349</v>
      </c>
      <c r="B167" s="362"/>
      <c r="C167" s="362"/>
      <c r="D167" s="362"/>
      <c r="F167" s="192"/>
    </row>
    <row r="168" spans="1:256" ht="12.8" customHeight="1" x14ac:dyDescent="0.2">
      <c r="A168" s="191" t="s">
        <v>15</v>
      </c>
      <c r="B168" s="379" t="s">
        <v>344</v>
      </c>
      <c r="C168" s="379"/>
      <c r="D168" s="379"/>
      <c r="F168" s="192"/>
    </row>
    <row r="169" spans="1:256" ht="38.299999999999997" customHeight="1" x14ac:dyDescent="0.2">
      <c r="A169" s="190"/>
      <c r="B169" s="393" t="s">
        <v>619</v>
      </c>
      <c r="C169" s="377"/>
      <c r="D169" s="377"/>
      <c r="F169" s="192"/>
    </row>
    <row r="170" spans="1:256" ht="12.8" customHeight="1" x14ac:dyDescent="0.2">
      <c r="A170" s="191" t="s">
        <v>15</v>
      </c>
      <c r="B170" s="379" t="s">
        <v>345</v>
      </c>
      <c r="C170" s="379"/>
      <c r="D170" s="379"/>
      <c r="F170" s="192"/>
    </row>
    <row r="171" spans="1:256" ht="51.05" customHeight="1" x14ac:dyDescent="0.2">
      <c r="A171" s="190"/>
      <c r="B171" s="393" t="s">
        <v>617</v>
      </c>
      <c r="C171" s="377"/>
      <c r="D171" s="377"/>
      <c r="F171" s="192"/>
    </row>
    <row r="172" spans="1:256" ht="12.8" customHeight="1" x14ac:dyDescent="0.2">
      <c r="A172" s="191" t="s">
        <v>15</v>
      </c>
      <c r="B172" s="379" t="s">
        <v>346</v>
      </c>
      <c r="C172" s="379"/>
      <c r="D172" s="379"/>
      <c r="F172" s="192"/>
    </row>
    <row r="173" spans="1:256" ht="51.05" customHeight="1" x14ac:dyDescent="0.2">
      <c r="A173" s="190"/>
      <c r="B173" s="393" t="s">
        <v>620</v>
      </c>
      <c r="C173" s="377"/>
      <c r="D173" s="377"/>
      <c r="F173" s="192"/>
    </row>
    <row r="174" spans="1:256" ht="38.299999999999997" customHeight="1" x14ac:dyDescent="0.2">
      <c r="A174" s="190"/>
      <c r="B174" s="393" t="s">
        <v>621</v>
      </c>
      <c r="C174" s="377"/>
      <c r="D174" s="377"/>
      <c r="F174" s="192"/>
    </row>
    <row r="175" spans="1:256" ht="12.8" customHeight="1" x14ac:dyDescent="0.2">
      <c r="A175" s="191" t="s">
        <v>15</v>
      </c>
      <c r="B175" s="379" t="s">
        <v>347</v>
      </c>
      <c r="C175" s="379"/>
      <c r="D175" s="379"/>
      <c r="F175" s="192"/>
    </row>
    <row r="176" spans="1:256" ht="51.05" customHeight="1" x14ac:dyDescent="0.2">
      <c r="A176" s="190"/>
      <c r="B176" s="393" t="s">
        <v>348</v>
      </c>
      <c r="C176" s="377"/>
      <c r="D176" s="377"/>
      <c r="F176" s="192"/>
    </row>
    <row r="177" spans="1:6" ht="12.8" customHeight="1" x14ac:dyDescent="0.2">
      <c r="A177" s="191" t="s">
        <v>15</v>
      </c>
      <c r="B177" s="379" t="s">
        <v>736</v>
      </c>
      <c r="C177" s="379"/>
      <c r="D177" s="379"/>
      <c r="F177" s="192"/>
    </row>
    <row r="178" spans="1:6" ht="38.299999999999997" customHeight="1" x14ac:dyDescent="0.2">
      <c r="A178" s="191"/>
      <c r="B178" s="400" t="s">
        <v>737</v>
      </c>
      <c r="C178" s="400"/>
      <c r="D178" s="400"/>
      <c r="F178" s="192"/>
    </row>
    <row r="179" spans="1:6" ht="10" customHeight="1" x14ac:dyDescent="0.2">
      <c r="A179" s="380"/>
      <c r="B179" s="362"/>
      <c r="C179" s="362"/>
      <c r="D179" s="362"/>
    </row>
    <row r="180" spans="1:6" ht="15.05" customHeight="1" x14ac:dyDescent="0.2">
      <c r="A180" s="376" t="s">
        <v>544</v>
      </c>
      <c r="B180" s="362"/>
      <c r="C180" s="362"/>
      <c r="D180" s="362"/>
    </row>
    <row r="181" spans="1:6" ht="7.55" customHeight="1" x14ac:dyDescent="0.2">
      <c r="A181" s="380"/>
      <c r="B181" s="362"/>
      <c r="C181" s="362"/>
      <c r="D181" s="362"/>
    </row>
    <row r="182" spans="1:6" ht="25.55" customHeight="1" x14ac:dyDescent="0.2">
      <c r="A182" s="374" t="s">
        <v>618</v>
      </c>
      <c r="B182" s="377"/>
      <c r="C182" s="377"/>
      <c r="D182" s="377"/>
    </row>
    <row r="183" spans="1:6" ht="12.8" customHeight="1" x14ac:dyDescent="0.2">
      <c r="A183" s="401" t="s">
        <v>331</v>
      </c>
      <c r="B183" s="379"/>
      <c r="C183" s="379"/>
      <c r="D183" s="379"/>
    </row>
    <row r="184" spans="1:6" ht="12.8" customHeight="1" x14ac:dyDescent="0.2">
      <c r="A184" s="402" t="s">
        <v>332</v>
      </c>
      <c r="B184" s="362"/>
      <c r="C184" s="362"/>
      <c r="D184" s="362"/>
    </row>
    <row r="185" spans="1:6" ht="12.8" customHeight="1" x14ac:dyDescent="0.2">
      <c r="A185" s="402" t="s">
        <v>333</v>
      </c>
      <c r="B185" s="362"/>
      <c r="C185" s="362"/>
      <c r="D185" s="362"/>
    </row>
    <row r="186" spans="1:6" ht="12.8" customHeight="1" x14ac:dyDescent="0.2">
      <c r="A186" s="401" t="s">
        <v>334</v>
      </c>
      <c r="B186" s="379"/>
      <c r="C186" s="379"/>
      <c r="D186" s="379"/>
    </row>
    <row r="187" spans="1:6" ht="12.8" customHeight="1" x14ac:dyDescent="0.2">
      <c r="A187" s="402" t="s">
        <v>338</v>
      </c>
      <c r="B187" s="362"/>
      <c r="C187" s="362"/>
      <c r="D187" s="362"/>
    </row>
    <row r="188" spans="1:6" ht="12.8" customHeight="1" x14ac:dyDescent="0.2">
      <c r="A188" s="401" t="s">
        <v>335</v>
      </c>
      <c r="B188" s="379"/>
      <c r="C188" s="379"/>
      <c r="D188" s="379"/>
    </row>
    <row r="189" spans="1:6" ht="12.8" customHeight="1" x14ac:dyDescent="0.2">
      <c r="A189" s="402" t="s">
        <v>336</v>
      </c>
      <c r="B189" s="362"/>
      <c r="C189" s="362"/>
      <c r="D189" s="362"/>
    </row>
    <row r="190" spans="1:6" ht="7.55" customHeight="1" x14ac:dyDescent="0.2">
      <c r="A190" s="380"/>
      <c r="B190" s="362"/>
      <c r="C190" s="362"/>
      <c r="D190" s="362"/>
    </row>
    <row r="191" spans="1:6" ht="38.299999999999997" customHeight="1" x14ac:dyDescent="0.2">
      <c r="A191" s="374" t="s">
        <v>339</v>
      </c>
      <c r="B191" s="377"/>
      <c r="C191" s="377"/>
      <c r="D191" s="377"/>
    </row>
    <row r="192" spans="1:6" ht="7.55" customHeight="1" x14ac:dyDescent="0.2">
      <c r="A192" s="380"/>
      <c r="B192" s="362"/>
      <c r="C192" s="362"/>
      <c r="D192" s="362"/>
    </row>
    <row r="193" spans="1:4" ht="76.75" customHeight="1" x14ac:dyDescent="0.2">
      <c r="A193" s="374" t="s">
        <v>352</v>
      </c>
      <c r="B193" s="377"/>
      <c r="C193" s="377"/>
      <c r="D193" s="377"/>
    </row>
    <row r="194" spans="1:4" ht="25.55" customHeight="1" x14ac:dyDescent="0.2">
      <c r="A194" s="374" t="s">
        <v>337</v>
      </c>
      <c r="B194" s="377"/>
      <c r="C194" s="377"/>
      <c r="D194" s="377"/>
    </row>
    <row r="195" spans="1:4" ht="7.55" customHeight="1" x14ac:dyDescent="0.2">
      <c r="A195" s="380"/>
      <c r="B195" s="362"/>
      <c r="C195" s="362"/>
      <c r="D195" s="362"/>
    </row>
    <row r="196" spans="1:4" ht="25.55" customHeight="1" x14ac:dyDescent="0.2">
      <c r="A196" s="374" t="s">
        <v>340</v>
      </c>
      <c r="B196" s="377"/>
      <c r="C196" s="377"/>
      <c r="D196" s="377"/>
    </row>
    <row r="197" spans="1:4" ht="10" customHeight="1" x14ac:dyDescent="0.2">
      <c r="A197" s="380"/>
      <c r="B197" s="362"/>
      <c r="C197" s="362"/>
      <c r="D197" s="362"/>
    </row>
    <row r="198" spans="1:4" ht="15.05" customHeight="1" x14ac:dyDescent="0.2">
      <c r="A198" s="376" t="s">
        <v>546</v>
      </c>
      <c r="B198" s="362"/>
      <c r="C198" s="362"/>
      <c r="D198" s="362"/>
    </row>
    <row r="199" spans="1:4" ht="7.55" customHeight="1" x14ac:dyDescent="0.2">
      <c r="A199" s="380"/>
      <c r="B199" s="362"/>
      <c r="C199" s="362"/>
      <c r="D199" s="362"/>
    </row>
    <row r="200" spans="1:4" ht="38.950000000000003" customHeight="1" x14ac:dyDescent="0.2">
      <c r="A200" s="403" t="s">
        <v>738</v>
      </c>
      <c r="B200" s="398"/>
      <c r="C200" s="398"/>
      <c r="D200" s="398"/>
    </row>
    <row r="201" spans="1:4" ht="7.55" customHeight="1" x14ac:dyDescent="0.2">
      <c r="A201" s="403"/>
      <c r="B201" s="398"/>
      <c r="C201" s="398"/>
      <c r="D201" s="398"/>
    </row>
    <row r="202" spans="1:4" ht="51.05" customHeight="1" x14ac:dyDescent="0.2">
      <c r="A202" s="374" t="s">
        <v>711</v>
      </c>
      <c r="B202" s="362"/>
      <c r="C202" s="362"/>
      <c r="D202" s="362"/>
    </row>
    <row r="203" spans="1:4" ht="7.55" customHeight="1" x14ac:dyDescent="0.2">
      <c r="A203" s="3"/>
      <c r="B203" s="188"/>
      <c r="C203" s="188"/>
      <c r="D203" s="188"/>
    </row>
    <row r="204" spans="1:4" ht="64" customHeight="1" x14ac:dyDescent="0.2">
      <c r="A204" s="374" t="s">
        <v>712</v>
      </c>
      <c r="B204" s="377"/>
      <c r="C204" s="377"/>
      <c r="D204" s="377"/>
    </row>
    <row r="205" spans="1:4" ht="64" customHeight="1" x14ac:dyDescent="0.2">
      <c r="A205" s="403" t="s">
        <v>713</v>
      </c>
      <c r="B205" s="398"/>
      <c r="C205" s="398"/>
      <c r="D205" s="398"/>
    </row>
    <row r="206" spans="1:4" ht="6.75" customHeight="1" x14ac:dyDescent="0.2">
      <c r="A206" s="380"/>
      <c r="B206" s="362"/>
      <c r="C206" s="362"/>
      <c r="D206" s="362"/>
    </row>
    <row r="207" spans="1:4" ht="51.05" customHeight="1" x14ac:dyDescent="0.2">
      <c r="A207" s="403" t="s">
        <v>710</v>
      </c>
      <c r="B207" s="398"/>
      <c r="C207" s="398"/>
      <c r="D207" s="398"/>
    </row>
    <row r="208" spans="1:4" ht="7.55" customHeight="1" x14ac:dyDescent="0.2">
      <c r="A208" s="380"/>
      <c r="B208" s="362"/>
      <c r="C208" s="362"/>
      <c r="D208" s="362"/>
    </row>
    <row r="209" spans="1:4" ht="38.299999999999997" customHeight="1" x14ac:dyDescent="0.2">
      <c r="A209" s="403" t="s">
        <v>717</v>
      </c>
      <c r="B209" s="398"/>
      <c r="C209" s="398"/>
      <c r="D209" s="398"/>
    </row>
    <row r="210" spans="1:4" ht="25.55" customHeight="1" x14ac:dyDescent="0.2">
      <c r="A210" s="404"/>
      <c r="B210" s="398"/>
      <c r="C210" s="398"/>
      <c r="D210" s="398"/>
    </row>
    <row r="211" spans="1:4" ht="12.8" customHeight="1" x14ac:dyDescent="0.2">
      <c r="A211" s="380"/>
      <c r="B211" s="362"/>
      <c r="C211" s="362"/>
      <c r="D211" s="362"/>
    </row>
    <row r="212" spans="1:4" ht="12.8" customHeight="1" x14ac:dyDescent="0.2">
      <c r="A212" s="380"/>
      <c r="B212" s="362"/>
      <c r="C212" s="362"/>
      <c r="D212" s="362"/>
    </row>
    <row r="213" spans="1:4" ht="12.8" customHeight="1" x14ac:dyDescent="0.2">
      <c r="A213" s="380"/>
      <c r="B213" s="362"/>
      <c r="C213" s="362"/>
      <c r="D213" s="362"/>
    </row>
    <row r="214" spans="1:4" ht="12.8" customHeight="1" x14ac:dyDescent="0.2">
      <c r="A214" s="380"/>
      <c r="B214" s="362"/>
      <c r="C214" s="362"/>
      <c r="D214" s="362"/>
    </row>
    <row r="215" spans="1:4" ht="12.8" customHeight="1" x14ac:dyDescent="0.2">
      <c r="A215" s="380"/>
      <c r="B215" s="362"/>
      <c r="C215" s="362"/>
      <c r="D215" s="362"/>
    </row>
    <row r="216" spans="1:4" ht="12.8" customHeight="1" x14ac:dyDescent="0.2">
      <c r="A216" s="380"/>
      <c r="B216" s="362"/>
      <c r="C216" s="362"/>
      <c r="D216" s="362"/>
    </row>
    <row r="217" spans="1:4" ht="12.8" customHeight="1" x14ac:dyDescent="0.2">
      <c r="A217" s="380"/>
      <c r="B217" s="362"/>
      <c r="C217" s="362"/>
      <c r="D217" s="362"/>
    </row>
    <row r="218" spans="1:4" ht="12.8" customHeight="1" x14ac:dyDescent="0.2">
      <c r="A218" s="380"/>
      <c r="B218" s="362"/>
      <c r="C218" s="362"/>
      <c r="D218" s="362"/>
    </row>
    <row r="219" spans="1:4" ht="12.8" customHeight="1" x14ac:dyDescent="0.2">
      <c r="A219" s="380"/>
      <c r="B219" s="362"/>
      <c r="C219" s="362"/>
      <c r="D219" s="362"/>
    </row>
    <row r="220" spans="1:4" ht="12.8" customHeight="1" x14ac:dyDescent="0.2">
      <c r="A220" s="380"/>
      <c r="B220" s="362"/>
      <c r="C220" s="362"/>
      <c r="D220" s="362"/>
    </row>
    <row r="221" spans="1:4" ht="12.8" customHeight="1" x14ac:dyDescent="0.2">
      <c r="A221" s="380"/>
      <c r="B221" s="362"/>
      <c r="C221" s="362"/>
      <c r="D221" s="362"/>
    </row>
    <row r="222" spans="1:4" ht="12.8" customHeight="1" x14ac:dyDescent="0.2">
      <c r="A222" s="380"/>
      <c r="B222" s="362"/>
      <c r="C222" s="362"/>
      <c r="D222" s="362"/>
    </row>
    <row r="223" spans="1:4" ht="12.8" customHeight="1" x14ac:dyDescent="0.2">
      <c r="A223" s="380"/>
      <c r="B223" s="362"/>
      <c r="C223" s="362"/>
      <c r="D223" s="362"/>
    </row>
    <row r="224" spans="1:4" ht="12.8" customHeight="1" x14ac:dyDescent="0.2">
      <c r="A224" s="380"/>
      <c r="B224" s="362"/>
      <c r="C224" s="362"/>
      <c r="D224" s="362"/>
    </row>
    <row r="225" spans="1:4" ht="12.8" customHeight="1" x14ac:dyDescent="0.2">
      <c r="A225" s="380"/>
      <c r="B225" s="362"/>
      <c r="C225" s="362"/>
      <c r="D225" s="362"/>
    </row>
    <row r="226" spans="1:4" ht="12.8" customHeight="1" x14ac:dyDescent="0.2">
      <c r="A226" s="380"/>
      <c r="B226" s="362"/>
      <c r="C226" s="362"/>
      <c r="D226" s="362"/>
    </row>
    <row r="227" spans="1:4" ht="12.8" customHeight="1" x14ac:dyDescent="0.2">
      <c r="A227" s="380"/>
      <c r="B227" s="362"/>
      <c r="C227" s="362"/>
      <c r="D227" s="362"/>
    </row>
    <row r="228" spans="1:4" ht="12.8" customHeight="1" x14ac:dyDescent="0.2">
      <c r="A228" s="380"/>
      <c r="B228" s="362"/>
      <c r="C228" s="362"/>
      <c r="D228" s="362"/>
    </row>
    <row r="229" spans="1:4" ht="12.8" customHeight="1" x14ac:dyDescent="0.2"/>
    <row r="230" spans="1:4" ht="12.8" customHeight="1" x14ac:dyDescent="0.2"/>
    <row r="231" spans="1:4" ht="12.8" customHeight="1" x14ac:dyDescent="0.2"/>
    <row r="232" spans="1:4" ht="12.8" customHeight="1" x14ac:dyDescent="0.2"/>
    <row r="233" spans="1:4" ht="12.8" customHeight="1" x14ac:dyDescent="0.2"/>
    <row r="234" spans="1:4" ht="12.8" customHeight="1" x14ac:dyDescent="0.2"/>
    <row r="235" spans="1:4" ht="12.8" customHeight="1" x14ac:dyDescent="0.2"/>
    <row r="236" spans="1:4" ht="12.8" customHeight="1" x14ac:dyDescent="0.2"/>
    <row r="237" spans="1:4" ht="12.8" customHeight="1" x14ac:dyDescent="0.2"/>
    <row r="238" spans="1:4" ht="12.8" customHeight="1" x14ac:dyDescent="0.2"/>
    <row r="239" spans="1:4" ht="12.8" customHeight="1" x14ac:dyDescent="0.2"/>
    <row r="240" spans="1:4" ht="12.8" customHeight="1" x14ac:dyDescent="0.2"/>
    <row r="241" ht="12.8" customHeight="1" x14ac:dyDescent="0.2"/>
    <row r="242" ht="12.8" customHeight="1" x14ac:dyDescent="0.2"/>
    <row r="243" ht="12.8" customHeight="1" x14ac:dyDescent="0.2"/>
    <row r="244" ht="12.8" customHeight="1" x14ac:dyDescent="0.2"/>
    <row r="245" ht="12.8" customHeight="1" x14ac:dyDescent="0.2"/>
    <row r="246" ht="12.8" customHeight="1" x14ac:dyDescent="0.2"/>
    <row r="247" ht="12.8" customHeight="1" x14ac:dyDescent="0.2"/>
    <row r="248" ht="12.8" customHeight="1" x14ac:dyDescent="0.2"/>
    <row r="249" ht="12.8" customHeight="1" x14ac:dyDescent="0.2"/>
    <row r="250" ht="12.8" customHeight="1" x14ac:dyDescent="0.2"/>
    <row r="251" ht="12.8" customHeight="1" x14ac:dyDescent="0.2"/>
    <row r="252" ht="12.8" customHeight="1" x14ac:dyDescent="0.2"/>
    <row r="253" ht="12.8" customHeight="1" x14ac:dyDescent="0.2"/>
    <row r="254" ht="12.8" customHeight="1" x14ac:dyDescent="0.2"/>
    <row r="255" ht="12.8" customHeight="1" x14ac:dyDescent="0.2"/>
    <row r="256" ht="12.8" customHeight="1" x14ac:dyDescent="0.2"/>
    <row r="257" ht="12.8" customHeight="1" x14ac:dyDescent="0.2"/>
    <row r="258" ht="12.8" customHeight="1" x14ac:dyDescent="0.2"/>
    <row r="259" ht="12.8" customHeight="1" x14ac:dyDescent="0.2"/>
    <row r="260" ht="12.8" customHeight="1" x14ac:dyDescent="0.2"/>
    <row r="261" ht="12.8" customHeight="1" x14ac:dyDescent="0.2"/>
    <row r="262" ht="12.8" customHeight="1" x14ac:dyDescent="0.2"/>
    <row r="263" ht="12.8" customHeight="1" x14ac:dyDescent="0.2"/>
    <row r="264" ht="12.8" customHeight="1" x14ac:dyDescent="0.2"/>
    <row r="265" ht="12.8" customHeight="1" x14ac:dyDescent="0.2"/>
    <row r="266" ht="12.8" customHeight="1" x14ac:dyDescent="0.2"/>
    <row r="267" ht="12.8" customHeight="1" x14ac:dyDescent="0.2"/>
    <row r="268" ht="12.8" customHeight="1" x14ac:dyDescent="0.2"/>
    <row r="269" ht="12.8" customHeight="1" x14ac:dyDescent="0.2"/>
    <row r="270" ht="12.8" customHeight="1" x14ac:dyDescent="0.2"/>
    <row r="271" ht="12.8" customHeight="1" x14ac:dyDescent="0.2"/>
    <row r="272" ht="12.8" customHeight="1" x14ac:dyDescent="0.2"/>
    <row r="273" ht="12.8" customHeight="1" x14ac:dyDescent="0.2"/>
    <row r="274" ht="12.8" customHeight="1" x14ac:dyDescent="0.2"/>
    <row r="275" ht="12.8" customHeight="1" x14ac:dyDescent="0.2"/>
    <row r="276" ht="12.8" customHeight="1" x14ac:dyDescent="0.2"/>
    <row r="277" ht="12.8" customHeight="1" x14ac:dyDescent="0.2"/>
    <row r="278" ht="12.8" customHeight="1" x14ac:dyDescent="0.2"/>
    <row r="279" ht="12.8" customHeight="1" x14ac:dyDescent="0.2"/>
    <row r="280" ht="12.8" customHeight="1" x14ac:dyDescent="0.2"/>
    <row r="281" ht="12.8" customHeight="1" x14ac:dyDescent="0.2"/>
    <row r="282" ht="12.8" customHeight="1" x14ac:dyDescent="0.2"/>
    <row r="283" ht="12.8" customHeight="1" x14ac:dyDescent="0.2"/>
    <row r="284" ht="12.8" customHeight="1" x14ac:dyDescent="0.2"/>
    <row r="285" ht="12.8" customHeight="1" x14ac:dyDescent="0.2"/>
    <row r="286" ht="12.8" customHeight="1" x14ac:dyDescent="0.2"/>
    <row r="287" ht="12.8" customHeight="1" x14ac:dyDescent="0.2"/>
    <row r="288" ht="12.8" customHeight="1" x14ac:dyDescent="0.2"/>
    <row r="289" ht="12.8" customHeight="1" x14ac:dyDescent="0.2"/>
    <row r="290" ht="12.8" customHeight="1" x14ac:dyDescent="0.2"/>
    <row r="291" ht="12.8" customHeight="1" x14ac:dyDescent="0.2"/>
    <row r="292" ht="12.8" customHeight="1" x14ac:dyDescent="0.2"/>
    <row r="293" ht="12.8" customHeight="1" x14ac:dyDescent="0.2"/>
    <row r="294" ht="12.8" customHeight="1" x14ac:dyDescent="0.2"/>
    <row r="295" ht="12.8" customHeight="1" x14ac:dyDescent="0.2"/>
    <row r="296" ht="12.8" customHeight="1" x14ac:dyDescent="0.2"/>
    <row r="297" ht="12.8" customHeight="1" x14ac:dyDescent="0.2"/>
    <row r="298" ht="12.8" customHeight="1" x14ac:dyDescent="0.2"/>
    <row r="299" ht="12.8" customHeight="1" x14ac:dyDescent="0.2"/>
    <row r="300" ht="12.8" customHeight="1" x14ac:dyDescent="0.2"/>
    <row r="301" ht="12.8" customHeight="1" x14ac:dyDescent="0.2"/>
    <row r="302" ht="12.8" customHeight="1" x14ac:dyDescent="0.2"/>
    <row r="303" ht="12.8" customHeight="1" x14ac:dyDescent="0.2"/>
    <row r="304" ht="12.8" customHeight="1" x14ac:dyDescent="0.2"/>
    <row r="305" ht="12.8" customHeight="1" x14ac:dyDescent="0.2"/>
    <row r="306" ht="12.8" customHeight="1" x14ac:dyDescent="0.2"/>
    <row r="307" ht="12.8" customHeight="1" x14ac:dyDescent="0.2"/>
    <row r="308" ht="12.8" customHeight="1" x14ac:dyDescent="0.2"/>
    <row r="309" ht="12.8" customHeight="1" x14ac:dyDescent="0.2"/>
    <row r="310" ht="12.8" customHeight="1" x14ac:dyDescent="0.2"/>
    <row r="311" ht="12.8" customHeight="1" x14ac:dyDescent="0.2"/>
    <row r="312" ht="12.8"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319">
    <mergeCell ref="IS72:IV72"/>
    <mergeCell ref="HM72:HP72"/>
    <mergeCell ref="HQ72:HT72"/>
    <mergeCell ref="HU72:HX72"/>
    <mergeCell ref="HY72:IB72"/>
    <mergeCell ref="IC72:IF72"/>
    <mergeCell ref="IG72:IJ72"/>
    <mergeCell ref="IK72:IN72"/>
    <mergeCell ref="IO72:IR72"/>
    <mergeCell ref="GO72:GR72"/>
    <mergeCell ref="GS72:GV72"/>
    <mergeCell ref="HI72:HL72"/>
    <mergeCell ref="GW72:GZ72"/>
    <mergeCell ref="HA72:HD72"/>
    <mergeCell ref="HE72:HH72"/>
    <mergeCell ref="FQ72:FT72"/>
    <mergeCell ref="FU72:FX72"/>
    <mergeCell ref="GC72:GF72"/>
    <mergeCell ref="GG72:GJ72"/>
    <mergeCell ref="GK72:GN72"/>
    <mergeCell ref="FY72:GB72"/>
    <mergeCell ref="ES72:EV72"/>
    <mergeCell ref="EW72:EZ72"/>
    <mergeCell ref="FM72:FP72"/>
    <mergeCell ref="FA72:FD72"/>
    <mergeCell ref="FE72:FH72"/>
    <mergeCell ref="FI72:FL72"/>
    <mergeCell ref="DU72:DX72"/>
    <mergeCell ref="DY72:EB72"/>
    <mergeCell ref="EG72:EJ72"/>
    <mergeCell ref="EK72:EN72"/>
    <mergeCell ref="EO72:ER72"/>
    <mergeCell ref="EC72:EF72"/>
    <mergeCell ref="CK72:CN72"/>
    <mergeCell ref="CO72:CR72"/>
    <mergeCell ref="CS72:CV72"/>
    <mergeCell ref="CW72:CZ72"/>
    <mergeCell ref="DA72:DD72"/>
    <mergeCell ref="DQ72:DT72"/>
    <mergeCell ref="DE72:DH72"/>
    <mergeCell ref="DI72:DL72"/>
    <mergeCell ref="DM72:DP72"/>
    <mergeCell ref="BI72:BL72"/>
    <mergeCell ref="BM72:BP72"/>
    <mergeCell ref="BQ72:BT72"/>
    <mergeCell ref="BU72:BX72"/>
    <mergeCell ref="BY72:CB72"/>
    <mergeCell ref="CC72:CF72"/>
    <mergeCell ref="CG72:CJ72"/>
    <mergeCell ref="AK72:AN72"/>
    <mergeCell ref="AO72:AR72"/>
    <mergeCell ref="AS72:AV72"/>
    <mergeCell ref="AW72:AZ72"/>
    <mergeCell ref="BA72:BD72"/>
    <mergeCell ref="BE72:BH72"/>
    <mergeCell ref="M72:P72"/>
    <mergeCell ref="Q72:T72"/>
    <mergeCell ref="U72:X72"/>
    <mergeCell ref="Y72:AB72"/>
    <mergeCell ref="AC72:AF72"/>
    <mergeCell ref="AG72:AJ72"/>
    <mergeCell ref="E72:H72"/>
    <mergeCell ref="I72:L72"/>
    <mergeCell ref="G59:J59"/>
    <mergeCell ref="G60:J60"/>
    <mergeCell ref="GC33:GF33"/>
    <mergeCell ref="GG33:GJ33"/>
    <mergeCell ref="GK33:GN33"/>
    <mergeCell ref="GO33:GR33"/>
    <mergeCell ref="GS33:GV33"/>
    <mergeCell ref="GW33:GZ33"/>
    <mergeCell ref="FE33:FH33"/>
    <mergeCell ref="FI33:FL33"/>
    <mergeCell ref="FM33:FP33"/>
    <mergeCell ref="FQ33:FT33"/>
    <mergeCell ref="FU33:FX33"/>
    <mergeCell ref="FY33:GB33"/>
    <mergeCell ref="IK33:IN33"/>
    <mergeCell ref="IO33:IR33"/>
    <mergeCell ref="IS33:IV33"/>
    <mergeCell ref="HA33:HD33"/>
    <mergeCell ref="HE33:HH33"/>
    <mergeCell ref="HI33:HL33"/>
    <mergeCell ref="HM33:HP33"/>
    <mergeCell ref="HQ33:HT33"/>
    <mergeCell ref="HU33:HX33"/>
    <mergeCell ref="HY33:IB33"/>
    <mergeCell ref="IC33:IF33"/>
    <mergeCell ref="IG33:IJ33"/>
    <mergeCell ref="ES33:EV33"/>
    <mergeCell ref="EW33:EZ33"/>
    <mergeCell ref="FA33:FD33"/>
    <mergeCell ref="DI33:DL33"/>
    <mergeCell ref="DM33:DP33"/>
    <mergeCell ref="DQ33:DT33"/>
    <mergeCell ref="DU33:DX33"/>
    <mergeCell ref="DY33:EB33"/>
    <mergeCell ref="EC33:EF33"/>
    <mergeCell ref="EG33:EJ33"/>
    <mergeCell ref="EK33:EN33"/>
    <mergeCell ref="EO33:ER33"/>
    <mergeCell ref="CK33:CN33"/>
    <mergeCell ref="CO33:CR33"/>
    <mergeCell ref="CS33:CV33"/>
    <mergeCell ref="CW33:CZ33"/>
    <mergeCell ref="DA33:DD33"/>
    <mergeCell ref="DE33:DH33"/>
    <mergeCell ref="BM33:BP33"/>
    <mergeCell ref="BQ33:BT33"/>
    <mergeCell ref="BU33:BX33"/>
    <mergeCell ref="BY33:CB33"/>
    <mergeCell ref="CC33:CF33"/>
    <mergeCell ref="CG33:CJ33"/>
    <mergeCell ref="AO33:AR33"/>
    <mergeCell ref="AS33:AV33"/>
    <mergeCell ref="AW33:AZ33"/>
    <mergeCell ref="BA33:BD33"/>
    <mergeCell ref="BE33:BH33"/>
    <mergeCell ref="BI33:BL33"/>
    <mergeCell ref="Q33:T33"/>
    <mergeCell ref="U33:X33"/>
    <mergeCell ref="Y33:AB33"/>
    <mergeCell ref="AC33:AF33"/>
    <mergeCell ref="AG33:AJ33"/>
    <mergeCell ref="AK33:AN33"/>
    <mergeCell ref="M33:P33"/>
    <mergeCell ref="B60:D60"/>
    <mergeCell ref="A41:D41"/>
    <mergeCell ref="A42:D42"/>
    <mergeCell ref="A43:D43"/>
    <mergeCell ref="A34:D34"/>
    <mergeCell ref="A35:D35"/>
    <mergeCell ref="A36:D36"/>
    <mergeCell ref="B50:D50"/>
    <mergeCell ref="B58:D58"/>
    <mergeCell ref="E33:H33"/>
    <mergeCell ref="A44:D44"/>
    <mergeCell ref="H47:K47"/>
    <mergeCell ref="B52:D52"/>
    <mergeCell ref="B53:D53"/>
    <mergeCell ref="I33:L33"/>
    <mergeCell ref="A67:D67"/>
    <mergeCell ref="A68:D68"/>
    <mergeCell ref="A64:D64"/>
    <mergeCell ref="A97:D97"/>
    <mergeCell ref="A74:D74"/>
    <mergeCell ref="A75:D75"/>
    <mergeCell ref="A70:D70"/>
    <mergeCell ref="A62:D62"/>
    <mergeCell ref="B169:D169"/>
    <mergeCell ref="A167:D167"/>
    <mergeCell ref="A157:D157"/>
    <mergeCell ref="A159:D159"/>
    <mergeCell ref="A162:D162"/>
    <mergeCell ref="A154:D154"/>
    <mergeCell ref="A165:D165"/>
    <mergeCell ref="A160:D160"/>
    <mergeCell ref="A163:D163"/>
    <mergeCell ref="B168:D168"/>
    <mergeCell ref="A112:D112"/>
    <mergeCell ref="A69:D69"/>
    <mergeCell ref="A92:D92"/>
    <mergeCell ref="A96:D96"/>
    <mergeCell ref="A93:D93"/>
    <mergeCell ref="A82:D82"/>
    <mergeCell ref="A149:D149"/>
    <mergeCell ref="A150:D150"/>
    <mergeCell ref="A152:D152"/>
    <mergeCell ref="A155:D155"/>
    <mergeCell ref="A156:D156"/>
    <mergeCell ref="A84:D84"/>
    <mergeCell ref="A85:D85"/>
    <mergeCell ref="A86:D86"/>
    <mergeCell ref="A87:D87"/>
    <mergeCell ref="A91:D91"/>
    <mergeCell ref="A88:D88"/>
    <mergeCell ref="A110:D110"/>
    <mergeCell ref="A114:D114"/>
    <mergeCell ref="A107:D107"/>
    <mergeCell ref="A109:D109"/>
    <mergeCell ref="A108:D108"/>
    <mergeCell ref="A141:D141"/>
    <mergeCell ref="A113:D113"/>
    <mergeCell ref="A98:D98"/>
    <mergeCell ref="A111:D111"/>
    <mergeCell ref="A101:D101"/>
    <mergeCell ref="A100:D100"/>
    <mergeCell ref="A148:D148"/>
    <mergeCell ref="A151:D151"/>
    <mergeCell ref="A228:D228"/>
    <mergeCell ref="A90:D90"/>
    <mergeCell ref="A94:D94"/>
    <mergeCell ref="A222:D222"/>
    <mergeCell ref="A223:D223"/>
    <mergeCell ref="A224:D224"/>
    <mergeCell ref="A225:D225"/>
    <mergeCell ref="A226:D226"/>
    <mergeCell ref="A227:D227"/>
    <mergeCell ref="B174:D174"/>
    <mergeCell ref="A216:D216"/>
    <mergeCell ref="A217:D217"/>
    <mergeCell ref="A218:D218"/>
    <mergeCell ref="A219:D219"/>
    <mergeCell ref="A220:D220"/>
    <mergeCell ref="A221:D221"/>
    <mergeCell ref="A210:D210"/>
    <mergeCell ref="A211:D211"/>
    <mergeCell ref="A212:D212"/>
    <mergeCell ref="A213:D213"/>
    <mergeCell ref="A214:D214"/>
    <mergeCell ref="A215:D215"/>
    <mergeCell ref="A204:D204"/>
    <mergeCell ref="A205:D205"/>
    <mergeCell ref="A206:D206"/>
    <mergeCell ref="A207:D207"/>
    <mergeCell ref="A208:D208"/>
    <mergeCell ref="A209:D209"/>
    <mergeCell ref="A198:D198"/>
    <mergeCell ref="A199:D199"/>
    <mergeCell ref="A200:D200"/>
    <mergeCell ref="A202:D202"/>
    <mergeCell ref="A191:D191"/>
    <mergeCell ref="A193:D193"/>
    <mergeCell ref="A194:D194"/>
    <mergeCell ref="A195:D195"/>
    <mergeCell ref="A196:D196"/>
    <mergeCell ref="A197:D197"/>
    <mergeCell ref="A201:D201"/>
    <mergeCell ref="A183:D183"/>
    <mergeCell ref="A184:D184"/>
    <mergeCell ref="A192:D192"/>
    <mergeCell ref="A185:D185"/>
    <mergeCell ref="A186:D186"/>
    <mergeCell ref="A187:D187"/>
    <mergeCell ref="A188:D188"/>
    <mergeCell ref="A189:D189"/>
    <mergeCell ref="A190:D190"/>
    <mergeCell ref="A179:D179"/>
    <mergeCell ref="A180:D180"/>
    <mergeCell ref="A181:D181"/>
    <mergeCell ref="A182:D182"/>
    <mergeCell ref="B176:D176"/>
    <mergeCell ref="B175:D175"/>
    <mergeCell ref="B177:D177"/>
    <mergeCell ref="B178:D178"/>
    <mergeCell ref="B170:D170"/>
    <mergeCell ref="B171:D171"/>
    <mergeCell ref="B173:D173"/>
    <mergeCell ref="B172:D172"/>
    <mergeCell ref="A39:D39"/>
    <mergeCell ref="B55:D55"/>
    <mergeCell ref="A31:D31"/>
    <mergeCell ref="A33:D33"/>
    <mergeCell ref="A37:D37"/>
    <mergeCell ref="F5:I5"/>
    <mergeCell ref="A11:D11"/>
    <mergeCell ref="A27:D27"/>
    <mergeCell ref="A23:D23"/>
    <mergeCell ref="A9:D9"/>
    <mergeCell ref="A21:D21"/>
    <mergeCell ref="B5:D5"/>
    <mergeCell ref="B6:D6"/>
    <mergeCell ref="B7:D7"/>
    <mergeCell ref="A12:D12"/>
    <mergeCell ref="B15:D15"/>
    <mergeCell ref="B17:D17"/>
    <mergeCell ref="A25:B25"/>
    <mergeCell ref="B16:D16"/>
    <mergeCell ref="A13:D13"/>
    <mergeCell ref="A20:D20"/>
    <mergeCell ref="A24:D24"/>
    <mergeCell ref="A78:D78"/>
    <mergeCell ref="A73:D73"/>
    <mergeCell ref="A79:D79"/>
    <mergeCell ref="A80:D80"/>
    <mergeCell ref="A81:D81"/>
    <mergeCell ref="A71:D71"/>
    <mergeCell ref="A1:D1"/>
    <mergeCell ref="A2:D2"/>
    <mergeCell ref="A3:D3"/>
    <mergeCell ref="A61:D61"/>
    <mergeCell ref="A66:D66"/>
    <mergeCell ref="B51:D51"/>
    <mergeCell ref="A26:D26"/>
    <mergeCell ref="A28:D28"/>
    <mergeCell ref="A14:D14"/>
    <mergeCell ref="A19:D19"/>
    <mergeCell ref="A29:D29"/>
    <mergeCell ref="A30:D30"/>
    <mergeCell ref="A57:D57"/>
    <mergeCell ref="B59:D59"/>
    <mergeCell ref="A46:D46"/>
    <mergeCell ref="B47:D47"/>
    <mergeCell ref="B49:D49"/>
    <mergeCell ref="A38:D38"/>
    <mergeCell ref="A147:D147"/>
    <mergeCell ref="A145:D145"/>
    <mergeCell ref="A99:D99"/>
    <mergeCell ref="B54:D54"/>
    <mergeCell ref="A153:D153"/>
    <mergeCell ref="A139:D139"/>
    <mergeCell ref="A140:D140"/>
    <mergeCell ref="A143:D143"/>
    <mergeCell ref="A144:D144"/>
    <mergeCell ref="A89:D89"/>
    <mergeCell ref="A136:D136"/>
    <mergeCell ref="A138:D138"/>
    <mergeCell ref="B56:D56"/>
    <mergeCell ref="A146:D146"/>
    <mergeCell ref="A104:D104"/>
    <mergeCell ref="A105:D105"/>
    <mergeCell ref="A102:D102"/>
    <mergeCell ref="A103:D103"/>
    <mergeCell ref="A95:D95"/>
    <mergeCell ref="A142:D142"/>
    <mergeCell ref="A83:D83"/>
    <mergeCell ref="A76:D76"/>
    <mergeCell ref="A72:D72"/>
    <mergeCell ref="A77:D77"/>
  </mergeCells>
  <phoneticPr fontId="0" type="noConversion"/>
  <hyperlinks>
    <hyperlink ref="A143:D143" r:id="rId3" display="http://www.commissiebbv.nl/thema/vernieuwing-bbv/"/>
    <hyperlink ref="A151:D151" r:id="rId4" display="http://www.commissiebbv.nl/thema/vernieuwing-bbv/"/>
    <hyperlink ref="B60" r:id="rId5"/>
    <hyperlink ref="A112" r:id="rId6" display="https://www.rijksoverheid.nl/documenten/richtlijnen/2016/06/01/taakveld-en-categoriegebruik-bij-heffingen-gemeenten"/>
    <hyperlink ref="A112:D112" r:id="rId7" display="Taakveld- en categoriegebruik bij heffingen (gemeenten)"/>
    <hyperlink ref="A157" r:id="rId8" display="https://www.rijksoverheid.nl/documenten/richtlijnen/2016/06/01/was-2016-wordt-2017-tabel-betreffende-economische-categorieen"/>
    <hyperlink ref="A157:D157" r:id="rId9" display="Was (2016) - wordt (2017) tabel betreffende economische categorieën"/>
    <hyperlink ref="A160" r:id="rId10" display="https://www.rijksoverheid.nl/documenten/richtlijnen/2016/06/01/beslisboom-economische-categorieen-lasten"/>
    <hyperlink ref="A160:D160" r:id="rId11" display="Beslisboom economische categorieën lasten"/>
    <hyperlink ref="A105" r:id="rId12" display="http://vraagbaakiv3gemeenten.nl/document"/>
    <hyperlink ref="A105:D105" r:id="rId13" display="Iv3-Informatievoorschrift-2017, Gemeenten"/>
    <hyperlink ref="A163" r:id="rId14"/>
    <hyperlink ref="A39" r:id="rId15"/>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2" manualBreakCount="2">
    <brk id="74"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54"/>
  <sheetViews>
    <sheetView showGridLines="0" tabSelected="1" zoomScaleNormal="100" workbookViewId="0"/>
  </sheetViews>
  <sheetFormatPr defaultColWidth="9.125" defaultRowHeight="17.7" x14ac:dyDescent="0.3"/>
  <cols>
    <col min="1" max="1" width="1.75" style="26" customWidth="1"/>
    <col min="2" max="2" width="16.375" style="26" bestFit="1" customWidth="1"/>
    <col min="3" max="3" width="9.125" style="26"/>
    <col min="4" max="4" width="14.375" style="26" customWidth="1"/>
    <col min="5" max="5" width="2.25" style="26" customWidth="1"/>
    <col min="6" max="6" width="9.125" style="26"/>
    <col min="7" max="7" width="2.25" style="26" customWidth="1"/>
    <col min="8" max="8" width="12.25" style="26" customWidth="1"/>
    <col min="9" max="9" width="21.875" style="26" customWidth="1"/>
    <col min="10" max="10" width="5.875" style="26" customWidth="1"/>
    <col min="11" max="12" width="9.125" style="26"/>
    <col min="13" max="13" width="12.125" style="26" bestFit="1" customWidth="1"/>
    <col min="14" max="16384" width="9.125" style="26"/>
  </cols>
  <sheetData>
    <row r="1" spans="1:18" ht="15.05" customHeight="1" x14ac:dyDescent="0.3">
      <c r="A1" s="25"/>
      <c r="B1" s="425" t="s">
        <v>17</v>
      </c>
      <c r="C1" s="425"/>
      <c r="D1" s="425"/>
      <c r="E1" s="425"/>
      <c r="F1" s="425"/>
      <c r="G1" s="425"/>
      <c r="H1" s="425"/>
      <c r="I1" s="425"/>
      <c r="J1" s="25"/>
    </row>
    <row r="2" spans="1:18" ht="15.05" customHeight="1" x14ac:dyDescent="0.3">
      <c r="A2" s="25"/>
      <c r="B2" s="425" t="s">
        <v>1</v>
      </c>
      <c r="C2" s="425"/>
      <c r="D2" s="425"/>
      <c r="E2" s="425"/>
      <c r="F2" s="425"/>
      <c r="G2" s="425"/>
      <c r="H2" s="425"/>
      <c r="I2" s="425"/>
      <c r="J2" s="25"/>
    </row>
    <row r="3" spans="1:18" ht="15.05" customHeight="1" x14ac:dyDescent="0.3">
      <c r="A3" s="25"/>
      <c r="B3" s="425" t="str">
        <f>"GEMEENTE "&amp;C6</f>
        <v>GEMEENTE Dordrecht</v>
      </c>
      <c r="C3" s="425"/>
      <c r="D3" s="425"/>
      <c r="E3" s="425"/>
      <c r="F3" s="425"/>
      <c r="G3" s="425"/>
      <c r="H3" s="425"/>
      <c r="I3" s="425"/>
      <c r="J3" s="25"/>
      <c r="L3" s="27"/>
      <c r="M3" s="28"/>
    </row>
    <row r="4" spans="1:18" ht="15.05" customHeight="1" x14ac:dyDescent="0.3">
      <c r="A4" s="6"/>
      <c r="B4" s="6"/>
      <c r="C4" s="6"/>
      <c r="D4" s="6"/>
      <c r="E4" s="6"/>
      <c r="F4" s="6"/>
      <c r="G4" s="6"/>
      <c r="H4" s="6"/>
      <c r="I4" s="6"/>
      <c r="J4" s="6"/>
      <c r="L4" s="27"/>
      <c r="M4" s="28"/>
    </row>
    <row r="5" spans="1:18" ht="15.05" customHeight="1" x14ac:dyDescent="0.3">
      <c r="A5" s="121"/>
      <c r="B5" s="168" t="s">
        <v>709</v>
      </c>
      <c r="C5" s="416" t="s">
        <v>715</v>
      </c>
      <c r="D5" s="417"/>
      <c r="E5" s="169"/>
      <c r="F5" s="169"/>
      <c r="G5" s="170"/>
      <c r="H5" s="170" t="s">
        <v>160</v>
      </c>
      <c r="I5" s="171" t="str">
        <f>IF(OR(C6="aaaa",C7="xxxx",C9="",C10=""),"Cellen invullen indien rood!",IF(AND(C9="Begroting",C10&lt;&gt;0),"BEG","KRD")&amp;RIGHT(C8,2)&amp;C10&amp;IF(C5="Gemeente","06","06")&amp;C7&amp;".XLS")</f>
        <v>KRD173060505.XLS</v>
      </c>
      <c r="J5" s="121"/>
      <c r="L5" s="27"/>
      <c r="M5" s="28"/>
    </row>
    <row r="6" spans="1:18" ht="14.25" customHeight="1" x14ac:dyDescent="0.3">
      <c r="A6" s="121"/>
      <c r="B6" s="168" t="s">
        <v>702</v>
      </c>
      <c r="C6" s="416" t="s">
        <v>787</v>
      </c>
      <c r="D6" s="417"/>
      <c r="E6" s="169"/>
      <c r="F6" s="169"/>
      <c r="G6" s="170"/>
      <c r="H6" s="170"/>
      <c r="I6" s="171"/>
      <c r="J6" s="121"/>
    </row>
    <row r="7" spans="1:18" s="32" customFormat="1" ht="14.25" customHeight="1" x14ac:dyDescent="0.2">
      <c r="A7" s="31"/>
      <c r="B7" s="172" t="s">
        <v>703</v>
      </c>
      <c r="C7" s="426" t="s">
        <v>788</v>
      </c>
      <c r="D7" s="427"/>
      <c r="E7" s="173"/>
      <c r="F7" s="173"/>
      <c r="G7" s="174"/>
      <c r="H7" s="174"/>
      <c r="I7" s="174"/>
      <c r="J7" s="31"/>
    </row>
    <row r="8" spans="1:18" ht="14.25" customHeight="1" x14ac:dyDescent="0.3">
      <c r="A8" s="33"/>
      <c r="B8" s="175" t="s">
        <v>18</v>
      </c>
      <c r="C8" s="416">
        <v>2017</v>
      </c>
      <c r="D8" s="417"/>
      <c r="E8" s="176"/>
      <c r="F8" s="177"/>
      <c r="G8" s="177"/>
      <c r="H8" s="178"/>
      <c r="I8" s="179"/>
      <c r="J8" s="33"/>
    </row>
    <row r="9" spans="1:18" ht="14.25" customHeight="1" x14ac:dyDescent="0.3">
      <c r="A9" s="33"/>
      <c r="B9" s="175" t="s">
        <v>547</v>
      </c>
      <c r="C9" s="416" t="s">
        <v>763</v>
      </c>
      <c r="D9" s="417"/>
      <c r="E9" s="176"/>
      <c r="F9" s="177" t="s">
        <v>549</v>
      </c>
      <c r="G9" s="177"/>
      <c r="H9" s="178"/>
      <c r="I9" s="179"/>
      <c r="J9" s="33"/>
    </row>
    <row r="10" spans="1:18" ht="14.25" customHeight="1" x14ac:dyDescent="0.3">
      <c r="A10" s="34"/>
      <c r="B10" s="175" t="s">
        <v>19</v>
      </c>
      <c r="C10" s="416">
        <v>3</v>
      </c>
      <c r="D10" s="417"/>
      <c r="E10" s="178"/>
      <c r="F10" s="211" t="s">
        <v>550</v>
      </c>
      <c r="G10" s="177"/>
      <c r="H10" s="177"/>
      <c r="I10" s="177"/>
      <c r="J10" s="34"/>
      <c r="M10" s="415" t="str">
        <f>IF(AND(C9="Realisatie", C10=0),"De combinatie Status = Realisatie en Periode = 0 bestaat niet","")</f>
        <v/>
      </c>
      <c r="N10" s="359"/>
      <c r="O10" s="359"/>
      <c r="P10" s="359"/>
      <c r="Q10" s="359"/>
      <c r="R10" s="359"/>
    </row>
    <row r="11" spans="1:18" ht="14.25" customHeight="1" x14ac:dyDescent="0.3">
      <c r="A11" s="34"/>
      <c r="B11" s="168"/>
      <c r="C11" s="168"/>
      <c r="D11" s="168"/>
      <c r="E11" s="178"/>
      <c r="F11" s="217" t="s">
        <v>548</v>
      </c>
      <c r="G11" s="177"/>
      <c r="H11" s="177"/>
      <c r="I11" s="177"/>
      <c r="J11" s="34"/>
      <c r="M11" s="415" t="str">
        <f>IF(AND(C9="Begroting", C10=5),"De combinatie Status = Begroting en Periode = 5 bestaat niet","")</f>
        <v/>
      </c>
      <c r="N11" s="359"/>
      <c r="O11" s="359"/>
      <c r="P11" s="359"/>
      <c r="Q11" s="359"/>
      <c r="R11" s="359"/>
    </row>
    <row r="12" spans="1:18" s="35" customFormat="1" ht="24.75" customHeight="1" x14ac:dyDescent="0.3">
      <c r="A12" s="34"/>
      <c r="B12" s="218"/>
      <c r="C12" s="219" t="s">
        <v>551</v>
      </c>
      <c r="D12" s="218"/>
      <c r="E12" s="218"/>
      <c r="F12" s="218"/>
      <c r="G12" s="218"/>
      <c r="H12" s="218"/>
      <c r="I12" s="218"/>
      <c r="J12" s="34"/>
    </row>
    <row r="13" spans="1:18" ht="15.05" customHeight="1" x14ac:dyDescent="0.3">
      <c r="A13" s="36"/>
      <c r="B13" s="180"/>
      <c r="C13" s="180"/>
      <c r="D13" s="180"/>
      <c r="E13" s="180"/>
      <c r="F13" s="180"/>
      <c r="G13" s="180"/>
      <c r="H13" s="180"/>
      <c r="I13" s="180"/>
      <c r="J13" s="36"/>
    </row>
    <row r="14" spans="1:18" s="6" customFormat="1" ht="37.5" customHeight="1" x14ac:dyDescent="0.2">
      <c r="A14" s="37"/>
      <c r="B14" s="181" t="s">
        <v>704</v>
      </c>
      <c r="C14" s="420" t="s">
        <v>725</v>
      </c>
      <c r="D14" s="421"/>
      <c r="E14" s="421"/>
      <c r="F14" s="421"/>
      <c r="G14" s="421"/>
      <c r="H14" s="421"/>
      <c r="I14" s="421"/>
      <c r="J14" s="37"/>
    </row>
    <row r="15" spans="1:18" s="40" customFormat="1" ht="15.05" customHeight="1" x14ac:dyDescent="0.2">
      <c r="A15" s="29"/>
      <c r="B15" s="172" t="s">
        <v>719</v>
      </c>
      <c r="C15" s="419" t="s">
        <v>782</v>
      </c>
      <c r="D15" s="419"/>
      <c r="E15" s="419"/>
      <c r="F15" s="419"/>
      <c r="G15" s="419"/>
      <c r="H15" s="419"/>
      <c r="I15" s="419"/>
      <c r="J15" s="29"/>
    </row>
    <row r="16" spans="1:18" s="6" customFormat="1" ht="15.05" customHeight="1" x14ac:dyDescent="0.2">
      <c r="A16" s="29"/>
      <c r="B16" s="182" t="s">
        <v>720</v>
      </c>
      <c r="C16" s="418" t="s">
        <v>783</v>
      </c>
      <c r="D16" s="418"/>
      <c r="E16" s="418"/>
      <c r="F16" s="418"/>
      <c r="G16" s="418"/>
      <c r="H16" s="418"/>
      <c r="I16" s="418"/>
      <c r="J16" s="29"/>
    </row>
    <row r="17" spans="1:18" s="6" customFormat="1" ht="15.05" customHeight="1" x14ac:dyDescent="0.2">
      <c r="A17" s="29"/>
      <c r="B17" s="182" t="s">
        <v>721</v>
      </c>
      <c r="C17" s="418" t="s">
        <v>784</v>
      </c>
      <c r="D17" s="418"/>
      <c r="E17" s="418"/>
      <c r="F17" s="418"/>
      <c r="G17" s="418"/>
      <c r="H17" s="418"/>
      <c r="I17" s="418"/>
      <c r="J17" s="29"/>
    </row>
    <row r="18" spans="1:18" s="6" customFormat="1" ht="15.05" customHeight="1" x14ac:dyDescent="0.2">
      <c r="A18" s="29"/>
      <c r="B18" s="182" t="s">
        <v>722</v>
      </c>
      <c r="C18" s="418" t="s">
        <v>785</v>
      </c>
      <c r="D18" s="418"/>
      <c r="E18" s="418"/>
      <c r="F18" s="418"/>
      <c r="G18" s="418"/>
      <c r="H18" s="418"/>
      <c r="I18" s="418"/>
      <c r="J18" s="29"/>
    </row>
    <row r="19" spans="1:18" s="6" customFormat="1" ht="15.05" customHeight="1" x14ac:dyDescent="0.2">
      <c r="A19" s="29"/>
      <c r="B19" s="182" t="s">
        <v>723</v>
      </c>
      <c r="C19" s="423" t="s">
        <v>786</v>
      </c>
      <c r="D19" s="418"/>
      <c r="E19" s="418"/>
      <c r="F19" s="418"/>
      <c r="G19" s="418"/>
      <c r="H19" s="418"/>
      <c r="I19" s="418"/>
      <c r="J19" s="29"/>
    </row>
    <row r="20" spans="1:18" s="6" customFormat="1" ht="15.05" customHeight="1" x14ac:dyDescent="0.2">
      <c r="A20" s="29"/>
      <c r="B20" s="182" t="s">
        <v>724</v>
      </c>
      <c r="C20" s="424">
        <v>43021</v>
      </c>
      <c r="D20" s="424"/>
      <c r="E20" s="424"/>
      <c r="F20" s="424"/>
      <c r="G20" s="424"/>
      <c r="H20" s="424"/>
      <c r="I20" s="424"/>
      <c r="J20" s="29"/>
    </row>
    <row r="21" spans="1:18" s="6" customFormat="1" ht="9" customHeight="1" x14ac:dyDescent="0.2">
      <c r="A21" s="29"/>
      <c r="B21" s="177"/>
      <c r="C21" s="177"/>
      <c r="D21" s="177"/>
      <c r="E21" s="177"/>
      <c r="F21" s="177"/>
      <c r="G21" s="177"/>
      <c r="H21" s="177"/>
      <c r="I21" s="177"/>
      <c r="J21" s="29"/>
    </row>
    <row r="22" spans="1:18" ht="15.05" customHeight="1" x14ac:dyDescent="0.3"/>
    <row r="23" spans="1:18" ht="15.05" customHeight="1" x14ac:dyDescent="0.3">
      <c r="A23" s="41"/>
      <c r="B23" s="41" t="s">
        <v>21</v>
      </c>
      <c r="C23" s="41"/>
      <c r="D23" s="41"/>
      <c r="E23" s="41"/>
      <c r="F23" s="41"/>
      <c r="G23" s="41"/>
      <c r="H23" s="41"/>
      <c r="I23" s="41"/>
      <c r="J23" s="41"/>
    </row>
    <row r="24" spans="1:18" ht="9" customHeight="1" x14ac:dyDescent="0.3">
      <c r="A24" s="42"/>
      <c r="B24" s="42"/>
      <c r="C24" s="42"/>
      <c r="D24" s="42"/>
      <c r="E24" s="42"/>
      <c r="F24" s="42"/>
      <c r="G24" s="42"/>
      <c r="H24" s="42"/>
      <c r="I24" s="42"/>
      <c r="J24" s="42"/>
    </row>
    <row r="25" spans="1:18" ht="15.05" customHeight="1" x14ac:dyDescent="0.3">
      <c r="A25" s="42"/>
      <c r="B25" s="422" t="s">
        <v>764</v>
      </c>
      <c r="C25" s="422"/>
      <c r="D25" s="422"/>
      <c r="E25" s="422"/>
      <c r="F25" s="422"/>
      <c r="G25" s="422"/>
      <c r="H25" s="422"/>
      <c r="I25" s="422"/>
      <c r="J25" s="42"/>
      <c r="K25" s="146"/>
      <c r="L25" s="146"/>
      <c r="M25" s="146"/>
      <c r="N25" s="146"/>
      <c r="O25" s="146"/>
      <c r="P25" s="146"/>
      <c r="Q25" s="146"/>
      <c r="R25" s="146"/>
    </row>
    <row r="26" spans="1:18" ht="15.05" customHeight="1" x14ac:dyDescent="0.3">
      <c r="A26" s="42"/>
      <c r="B26" s="357" t="s">
        <v>765</v>
      </c>
      <c r="C26" s="356"/>
      <c r="D26" s="356"/>
      <c r="E26" s="356"/>
      <c r="F26" s="356"/>
      <c r="G26" s="356"/>
      <c r="H26" s="356"/>
      <c r="I26" s="356"/>
      <c r="J26" s="42"/>
      <c r="K26" s="146"/>
      <c r="L26" s="146"/>
      <c r="M26" s="146"/>
      <c r="N26" s="146"/>
      <c r="O26" s="146"/>
      <c r="P26" s="146"/>
      <c r="Q26" s="146"/>
      <c r="R26" s="146"/>
    </row>
    <row r="27" spans="1:18" ht="15.05" customHeight="1" x14ac:dyDescent="0.3">
      <c r="A27" s="42"/>
      <c r="J27" s="42"/>
      <c r="K27" s="146"/>
      <c r="L27" s="146"/>
      <c r="M27" s="146"/>
      <c r="N27" s="146"/>
      <c r="O27" s="146"/>
      <c r="P27" s="146"/>
      <c r="Q27" s="146"/>
      <c r="R27" s="146"/>
    </row>
    <row r="28" spans="1:18" ht="15.05" customHeight="1" x14ac:dyDescent="0.3">
      <c r="A28" s="42"/>
      <c r="B28" s="356" t="s">
        <v>766</v>
      </c>
      <c r="C28" s="356"/>
      <c r="D28" s="356"/>
      <c r="E28" s="356"/>
      <c r="F28" s="356"/>
      <c r="G28" s="356"/>
      <c r="H28" s="356"/>
      <c r="I28" s="356"/>
      <c r="J28" s="42"/>
      <c r="K28" s="146"/>
      <c r="L28" s="146"/>
      <c r="M28" s="146"/>
      <c r="N28" s="146"/>
      <c r="O28" s="146"/>
      <c r="P28" s="146"/>
      <c r="Q28" s="146"/>
      <c r="R28" s="146"/>
    </row>
    <row r="29" spans="1:18" ht="15.05" customHeight="1" x14ac:dyDescent="0.3">
      <c r="A29" s="42"/>
      <c r="B29" s="414" t="s">
        <v>767</v>
      </c>
      <c r="C29" s="414"/>
      <c r="D29" s="414"/>
      <c r="E29" s="414"/>
      <c r="F29" s="414"/>
      <c r="G29" s="414"/>
      <c r="H29" s="414"/>
      <c r="I29" s="414"/>
      <c r="J29" s="42"/>
      <c r="K29" s="146"/>
      <c r="L29" s="146"/>
      <c r="M29" s="146"/>
      <c r="N29" s="146"/>
      <c r="O29" s="146"/>
      <c r="P29" s="146"/>
      <c r="Q29" s="146"/>
      <c r="R29" s="146"/>
    </row>
    <row r="30" spans="1:18" ht="15.05" customHeight="1" x14ac:dyDescent="0.3">
      <c r="A30" s="42"/>
      <c r="J30" s="42"/>
      <c r="K30" s="146"/>
      <c r="L30" s="146"/>
      <c r="M30" s="146"/>
      <c r="N30" s="146"/>
      <c r="O30" s="146"/>
      <c r="P30" s="146"/>
      <c r="Q30" s="146"/>
      <c r="R30" s="146"/>
    </row>
    <row r="31" spans="1:18" ht="15.05" customHeight="1" x14ac:dyDescent="0.3">
      <c r="A31" s="42"/>
      <c r="B31" s="414" t="s">
        <v>768</v>
      </c>
      <c r="C31" s="414"/>
      <c r="D31" s="414"/>
      <c r="E31" s="414"/>
      <c r="F31" s="414"/>
      <c r="G31" s="414"/>
      <c r="H31" s="414"/>
      <c r="I31" s="414"/>
      <c r="J31" s="42"/>
      <c r="K31" s="146"/>
      <c r="L31" s="146"/>
      <c r="M31" s="146"/>
      <c r="N31" s="146"/>
      <c r="O31" s="146"/>
      <c r="P31" s="146"/>
      <c r="Q31" s="146"/>
      <c r="R31" s="146"/>
    </row>
    <row r="32" spans="1:18" ht="15.05" customHeight="1" x14ac:dyDescent="0.3">
      <c r="A32" s="42"/>
      <c r="J32" s="42"/>
      <c r="K32" s="146"/>
      <c r="L32" s="146"/>
      <c r="M32" s="146"/>
      <c r="N32" s="146"/>
      <c r="O32" s="146"/>
      <c r="P32" s="146"/>
      <c r="Q32" s="146"/>
      <c r="R32" s="146"/>
    </row>
    <row r="33" spans="1:18" ht="15.05" customHeight="1" x14ac:dyDescent="0.3">
      <c r="A33" s="42"/>
      <c r="B33" s="414" t="s">
        <v>769</v>
      </c>
      <c r="C33" s="414"/>
      <c r="D33" s="414"/>
      <c r="E33" s="414"/>
      <c r="F33" s="414"/>
      <c r="G33" s="414"/>
      <c r="H33" s="414"/>
      <c r="I33" s="414"/>
      <c r="J33" s="42"/>
      <c r="K33" s="146"/>
      <c r="L33" s="146"/>
      <c r="M33" s="146"/>
      <c r="N33" s="146"/>
      <c r="O33" s="146"/>
      <c r="P33" s="146"/>
      <c r="Q33" s="146"/>
      <c r="R33" s="146"/>
    </row>
    <row r="34" spans="1:18" ht="15.05" customHeight="1" x14ac:dyDescent="0.3">
      <c r="A34" s="42"/>
      <c r="B34" s="414" t="s">
        <v>770</v>
      </c>
      <c r="C34" s="414"/>
      <c r="D34" s="414"/>
      <c r="E34" s="414"/>
      <c r="F34" s="414"/>
      <c r="G34" s="414"/>
      <c r="H34" s="414"/>
      <c r="I34" s="414"/>
      <c r="J34" s="42"/>
      <c r="K34" s="146"/>
      <c r="L34" s="146"/>
      <c r="M34" s="146"/>
      <c r="N34" s="146"/>
      <c r="O34" s="146"/>
      <c r="P34" s="146"/>
      <c r="Q34" s="146"/>
      <c r="R34" s="146"/>
    </row>
    <row r="35" spans="1:18" ht="15.05" customHeight="1" x14ac:dyDescent="0.3">
      <c r="A35" s="42"/>
      <c r="J35" s="42"/>
      <c r="K35" s="146"/>
      <c r="L35" s="146"/>
      <c r="M35" s="146"/>
      <c r="N35" s="146"/>
      <c r="O35" s="146"/>
      <c r="P35" s="146"/>
      <c r="Q35" s="146"/>
      <c r="R35" s="146"/>
    </row>
    <row r="36" spans="1:18" ht="15.05" customHeight="1" x14ac:dyDescent="0.3">
      <c r="A36" s="42"/>
      <c r="B36" s="414" t="s">
        <v>771</v>
      </c>
      <c r="C36" s="414"/>
      <c r="D36" s="414"/>
      <c r="E36" s="414"/>
      <c r="F36" s="414"/>
      <c r="G36" s="414"/>
      <c r="H36" s="414"/>
      <c r="I36" s="414"/>
      <c r="J36" s="42"/>
      <c r="K36" s="146"/>
      <c r="L36" s="146"/>
      <c r="M36" s="146"/>
      <c r="N36" s="146"/>
      <c r="O36" s="146"/>
      <c r="P36" s="146"/>
      <c r="Q36" s="146"/>
      <c r="R36" s="146"/>
    </row>
    <row r="37" spans="1:18" ht="15.05" customHeight="1" x14ac:dyDescent="0.3">
      <c r="A37" s="42"/>
      <c r="J37" s="42"/>
      <c r="K37" s="146"/>
      <c r="L37" s="146"/>
      <c r="M37" s="146"/>
      <c r="N37" s="146"/>
      <c r="O37" s="146"/>
      <c r="P37" s="146"/>
      <c r="Q37" s="146"/>
      <c r="R37" s="146"/>
    </row>
    <row r="38" spans="1:18" ht="15.05" customHeight="1" x14ac:dyDescent="0.3">
      <c r="A38" s="42"/>
      <c r="B38" s="422" t="s">
        <v>772</v>
      </c>
      <c r="C38" s="422"/>
      <c r="D38" s="422"/>
      <c r="E38" s="422"/>
      <c r="F38" s="422"/>
      <c r="G38" s="422"/>
      <c r="H38" s="422"/>
      <c r="I38" s="422"/>
      <c r="J38" s="42"/>
      <c r="K38" s="146"/>
      <c r="L38" s="146"/>
      <c r="M38" s="146"/>
      <c r="N38" s="146"/>
      <c r="O38" s="146"/>
      <c r="P38" s="146"/>
      <c r="Q38" s="146"/>
      <c r="R38" s="146"/>
    </row>
    <row r="39" spans="1:18" ht="15.05" customHeight="1" x14ac:dyDescent="0.3">
      <c r="A39" s="42"/>
      <c r="B39" s="414" t="s">
        <v>773</v>
      </c>
      <c r="C39" s="414"/>
      <c r="D39" s="414"/>
      <c r="E39" s="414"/>
      <c r="F39" s="414"/>
      <c r="G39" s="414"/>
      <c r="H39" s="414"/>
      <c r="I39" s="414"/>
      <c r="J39" s="42"/>
      <c r="K39" s="146"/>
      <c r="L39" s="146"/>
      <c r="M39" s="146"/>
      <c r="N39" s="146"/>
      <c r="O39" s="146"/>
      <c r="P39" s="146"/>
      <c r="Q39" s="146"/>
      <c r="R39" s="146"/>
    </row>
    <row r="40" spans="1:18" ht="15.05" customHeight="1" x14ac:dyDescent="0.3">
      <c r="A40" s="42"/>
      <c r="B40" s="414" t="s">
        <v>774</v>
      </c>
      <c r="C40" s="414"/>
      <c r="D40" s="414"/>
      <c r="E40" s="414"/>
      <c r="F40" s="414"/>
      <c r="G40" s="414"/>
      <c r="H40" s="414"/>
      <c r="I40" s="414"/>
      <c r="J40" s="42"/>
      <c r="K40" s="146"/>
      <c r="L40" s="146"/>
      <c r="M40" s="146"/>
      <c r="N40" s="146"/>
      <c r="O40" s="146"/>
      <c r="P40" s="146"/>
      <c r="Q40" s="146"/>
      <c r="R40" s="146"/>
    </row>
    <row r="41" spans="1:18" ht="11.95" customHeight="1" x14ac:dyDescent="0.3">
      <c r="A41" s="43"/>
      <c r="J41" s="43"/>
      <c r="K41" s="146"/>
      <c r="L41" s="146"/>
      <c r="M41" s="146"/>
      <c r="N41" s="146"/>
      <c r="O41" s="146"/>
      <c r="P41" s="146"/>
      <c r="Q41" s="146"/>
      <c r="R41" s="146"/>
    </row>
    <row r="42" spans="1:18" x14ac:dyDescent="0.3">
      <c r="A42" s="43"/>
      <c r="B42" s="414" t="s">
        <v>775</v>
      </c>
      <c r="C42" s="414"/>
      <c r="D42" s="414"/>
      <c r="E42" s="414"/>
      <c r="F42" s="414"/>
      <c r="G42" s="414"/>
      <c r="H42" s="414"/>
      <c r="I42" s="414"/>
      <c r="J42" s="43"/>
    </row>
    <row r="43" spans="1:18" x14ac:dyDescent="0.3">
      <c r="A43" s="43"/>
      <c r="J43" s="43"/>
    </row>
    <row r="44" spans="1:18" x14ac:dyDescent="0.3">
      <c r="A44" s="43"/>
      <c r="B44" s="414" t="s">
        <v>776</v>
      </c>
      <c r="C44" s="414"/>
      <c r="D44" s="414"/>
      <c r="E44" s="414"/>
      <c r="F44" s="414"/>
      <c r="G44" s="414"/>
      <c r="H44" s="414"/>
      <c r="I44" s="414"/>
      <c r="J44" s="43"/>
    </row>
    <row r="45" spans="1:18" x14ac:dyDescent="0.3">
      <c r="A45" s="43"/>
      <c r="B45" s="414" t="s">
        <v>777</v>
      </c>
      <c r="C45" s="414"/>
      <c r="D45" s="414"/>
      <c r="E45" s="414"/>
      <c r="F45" s="414"/>
      <c r="G45" s="414"/>
      <c r="H45" s="414"/>
      <c r="I45" s="414"/>
      <c r="J45" s="43"/>
    </row>
    <row r="46" spans="1:18" x14ac:dyDescent="0.3">
      <c r="A46" s="43"/>
      <c r="J46" s="43"/>
    </row>
    <row r="47" spans="1:18" x14ac:dyDescent="0.3">
      <c r="A47" s="43"/>
      <c r="B47" s="414" t="s">
        <v>778</v>
      </c>
      <c r="C47" s="414"/>
      <c r="D47" s="414"/>
      <c r="E47" s="414"/>
      <c r="F47" s="414"/>
      <c r="G47" s="414"/>
      <c r="H47" s="414"/>
      <c r="I47" s="414"/>
      <c r="J47" s="43"/>
    </row>
    <row r="48" spans="1:18" x14ac:dyDescent="0.3">
      <c r="A48" s="43"/>
      <c r="J48" s="43"/>
    </row>
    <row r="49" spans="1:10" x14ac:dyDescent="0.3">
      <c r="A49" s="43"/>
      <c r="B49" s="414" t="s">
        <v>779</v>
      </c>
      <c r="C49" s="414"/>
      <c r="D49" s="414"/>
      <c r="E49" s="414"/>
      <c r="F49" s="414"/>
      <c r="G49" s="414"/>
      <c r="H49" s="414"/>
      <c r="I49" s="414"/>
      <c r="J49" s="43"/>
    </row>
    <row r="50" spans="1:10" x14ac:dyDescent="0.3">
      <c r="A50" s="43"/>
      <c r="J50" s="43"/>
    </row>
    <row r="51" spans="1:10" x14ac:dyDescent="0.3">
      <c r="A51" s="43"/>
      <c r="B51" s="414" t="s">
        <v>780</v>
      </c>
      <c r="C51" s="414"/>
      <c r="D51" s="414"/>
      <c r="E51" s="414"/>
      <c r="F51" s="414"/>
      <c r="G51" s="414"/>
      <c r="H51" s="414"/>
      <c r="I51" s="414"/>
      <c r="J51" s="43"/>
    </row>
    <row r="52" spans="1:10" x14ac:dyDescent="0.3">
      <c r="A52" s="43"/>
      <c r="B52" s="414" t="s">
        <v>781</v>
      </c>
      <c r="C52" s="414"/>
      <c r="D52" s="414"/>
      <c r="E52" s="414"/>
      <c r="F52" s="414"/>
      <c r="G52" s="414"/>
      <c r="H52" s="414"/>
      <c r="I52" s="414"/>
      <c r="J52" s="43"/>
    </row>
    <row r="53" spans="1:10" x14ac:dyDescent="0.3">
      <c r="A53" s="43"/>
      <c r="J53" s="43"/>
    </row>
    <row r="54" spans="1:10" x14ac:dyDescent="0.3">
      <c r="A54" s="43"/>
      <c r="B54" s="43"/>
      <c r="C54" s="43"/>
      <c r="D54" s="43"/>
      <c r="E54" s="43"/>
      <c r="F54" s="43"/>
      <c r="G54" s="43"/>
      <c r="H54" s="43"/>
      <c r="I54" s="43"/>
      <c r="J54" s="43"/>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34">
    <mergeCell ref="B1:I1"/>
    <mergeCell ref="B2:I2"/>
    <mergeCell ref="B3:I3"/>
    <mergeCell ref="C7:D7"/>
    <mergeCell ref="C6:D6"/>
    <mergeCell ref="B40:I40"/>
    <mergeCell ref="B39:I39"/>
    <mergeCell ref="B38:I38"/>
    <mergeCell ref="C8:D8"/>
    <mergeCell ref="B34:I34"/>
    <mergeCell ref="C19:I19"/>
    <mergeCell ref="C20:I20"/>
    <mergeCell ref="B29:I29"/>
    <mergeCell ref="B33:I33"/>
    <mergeCell ref="C17:I17"/>
    <mergeCell ref="B36:I36"/>
    <mergeCell ref="C16:I16"/>
    <mergeCell ref="B25:I25"/>
    <mergeCell ref="B31:I31"/>
    <mergeCell ref="M10:R10"/>
    <mergeCell ref="C5:D5"/>
    <mergeCell ref="C18:I18"/>
    <mergeCell ref="C15:I15"/>
    <mergeCell ref="C10:D10"/>
    <mergeCell ref="C14:I14"/>
    <mergeCell ref="C9:D9"/>
    <mergeCell ref="M11:R11"/>
    <mergeCell ref="B51:I51"/>
    <mergeCell ref="B52:I52"/>
    <mergeCell ref="B42:I42"/>
    <mergeCell ref="B44:I44"/>
    <mergeCell ref="B45:I45"/>
    <mergeCell ref="B47:I47"/>
    <mergeCell ref="B49:I49"/>
  </mergeCells>
  <phoneticPr fontId="0" type="noConversion"/>
  <conditionalFormatting sqref="I6">
    <cfRule type="cellIs" dxfId="10" priority="16" stopIfTrue="1" operator="equal">
      <formula>"Cellen invullen indien rood!"</formula>
    </cfRule>
  </conditionalFormatting>
  <conditionalFormatting sqref="C9:D9">
    <cfRule type="containsBlanks" dxfId="9" priority="9" stopIfTrue="1">
      <formula>LEN(TRIM(C9))=0</formula>
    </cfRule>
  </conditionalFormatting>
  <conditionalFormatting sqref="C10:D10">
    <cfRule type="containsBlanks" dxfId="8" priority="8" stopIfTrue="1">
      <formula>LEN(TRIM(C10))=0</formula>
    </cfRule>
  </conditionalFormatting>
  <conditionalFormatting sqref="I5">
    <cfRule type="cellIs" dxfId="7" priority="5" stopIfTrue="1" operator="equal">
      <formula>"Cellen invullen indien rood!"</formula>
    </cfRule>
  </conditionalFormatting>
  <conditionalFormatting sqref="M10">
    <cfRule type="cellIs" dxfId="6" priority="3" stopIfTrue="1" operator="equal">
      <formula>"De combinatie Status = Realisatie en Periode = 0 bestaat niet"</formula>
    </cfRule>
  </conditionalFormatting>
  <conditionalFormatting sqref="M11">
    <cfRule type="cellIs" dxfId="5" priority="2" stopIfTrue="1" operator="equal">
      <formula>"De combinatie Status = Begroting en Periode = 5 bestaat niet"</formula>
    </cfRule>
  </conditionalFormatting>
  <conditionalFormatting sqref="C5:D5">
    <cfRule type="cellIs" dxfId="4" priority="1" stopIfTrue="1" operator="equal">
      <formula>"aaaa"</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hyperlinks>
    <hyperlink ref="C19"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EK190"/>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5" width="7" style="49" customWidth="1"/>
    <col min="36" max="36" width="7.625" style="49" bestFit="1" customWidth="1"/>
    <col min="37" max="37" width="7" style="49" customWidth="1"/>
    <col min="38" max="38" width="9.5" style="49" bestFit="1" customWidth="1"/>
    <col min="39" max="39" width="2.75" style="49" customWidth="1"/>
    <col min="40" max="16384" width="9.125" style="49"/>
  </cols>
  <sheetData>
    <row r="1" spans="1:49 16365:16365" ht="18" customHeight="1" x14ac:dyDescent="0.25">
      <c r="A1" s="44" t="str">
        <f>"Verdelingsmatrix gemeente "&amp;+'4.Informatie'!C6&amp;" ("&amp;'4.Informatie'!C7&amp;"): "&amp;'4.Informatie'!C8 &amp;" "&amp;'4.Informatie'!C9&amp;" periode "&amp;'4.Informatie'!C10&amp;", lasten"</f>
        <v>Verdelingsmatrix gemeente Dordrecht (0505): 2017 Realisatie periode 3, lasten</v>
      </c>
      <c r="B1" s="45"/>
      <c r="C1" s="46" t="s">
        <v>22</v>
      </c>
      <c r="D1" s="46" t="s">
        <v>24</v>
      </c>
      <c r="E1" s="46" t="s">
        <v>27</v>
      </c>
      <c r="F1" s="46" t="s">
        <v>353</v>
      </c>
      <c r="G1" s="46" t="s">
        <v>354</v>
      </c>
      <c r="H1" s="46" t="s">
        <v>28</v>
      </c>
      <c r="I1" s="46" t="s">
        <v>355</v>
      </c>
      <c r="J1" s="46" t="s">
        <v>356</v>
      </c>
      <c r="K1" s="46" t="s">
        <v>30</v>
      </c>
      <c r="L1" s="46" t="s">
        <v>357</v>
      </c>
      <c r="M1" s="46" t="s">
        <v>32</v>
      </c>
      <c r="N1" s="46" t="s">
        <v>33</v>
      </c>
      <c r="O1" s="46" t="s">
        <v>358</v>
      </c>
      <c r="P1" s="46" t="s">
        <v>359</v>
      </c>
      <c r="Q1" s="46" t="s">
        <v>360</v>
      </c>
      <c r="R1" s="46" t="s">
        <v>361</v>
      </c>
      <c r="S1" s="46" t="s">
        <v>362</v>
      </c>
      <c r="T1" s="46" t="s">
        <v>363</v>
      </c>
      <c r="U1" s="46" t="s">
        <v>364</v>
      </c>
      <c r="V1" s="46" t="s">
        <v>365</v>
      </c>
      <c r="W1" s="46" t="s">
        <v>366</v>
      </c>
      <c r="X1" s="46" t="s">
        <v>367</v>
      </c>
      <c r="Y1" s="46" t="s">
        <v>368</v>
      </c>
      <c r="Z1" s="46" t="s">
        <v>369</v>
      </c>
      <c r="AA1" s="46" t="s">
        <v>370</v>
      </c>
      <c r="AB1" s="46" t="s">
        <v>371</v>
      </c>
      <c r="AC1" s="46" t="s">
        <v>372</v>
      </c>
      <c r="AD1" s="46" t="s">
        <v>373</v>
      </c>
      <c r="AE1" s="46" t="s">
        <v>34</v>
      </c>
      <c r="AF1" s="46" t="s">
        <v>41</v>
      </c>
      <c r="AG1" s="46" t="s">
        <v>374</v>
      </c>
      <c r="AH1" s="46" t="s">
        <v>375</v>
      </c>
      <c r="AI1" s="46" t="s">
        <v>376</v>
      </c>
      <c r="AJ1" s="46" t="s">
        <v>377</v>
      </c>
      <c r="AK1" s="46" t="s">
        <v>378</v>
      </c>
      <c r="AL1" s="47"/>
      <c r="AM1" s="354"/>
    </row>
    <row r="2" spans="1:49 16365:16365" ht="168.05" customHeight="1" thickBot="1" x14ac:dyDescent="0.35">
      <c r="A2" s="50" t="s">
        <v>379</v>
      </c>
      <c r="B2" s="51" t="s">
        <v>43</v>
      </c>
      <c r="C2" s="52" t="s">
        <v>380</v>
      </c>
      <c r="D2" s="52" t="s">
        <v>381</v>
      </c>
      <c r="E2" s="52" t="s">
        <v>382</v>
      </c>
      <c r="F2" s="52" t="s">
        <v>383</v>
      </c>
      <c r="G2" s="52" t="s">
        <v>135</v>
      </c>
      <c r="H2" s="52" t="s">
        <v>384</v>
      </c>
      <c r="I2" s="52" t="s">
        <v>385</v>
      </c>
      <c r="J2" s="52" t="s">
        <v>136</v>
      </c>
      <c r="K2" s="52" t="s">
        <v>45</v>
      </c>
      <c r="L2" s="52" t="s">
        <v>386</v>
      </c>
      <c r="M2" s="52" t="s">
        <v>387</v>
      </c>
      <c r="N2" s="52" t="s">
        <v>388</v>
      </c>
      <c r="O2" s="52" t="s">
        <v>389</v>
      </c>
      <c r="P2" s="52" t="s">
        <v>700</v>
      </c>
      <c r="Q2" s="52" t="s">
        <v>390</v>
      </c>
      <c r="R2" s="52" t="s">
        <v>391</v>
      </c>
      <c r="S2" s="52" t="s">
        <v>392</v>
      </c>
      <c r="T2" s="52" t="s">
        <v>393</v>
      </c>
      <c r="U2" s="52" t="s">
        <v>394</v>
      </c>
      <c r="V2" s="52" t="s">
        <v>395</v>
      </c>
      <c r="W2" s="52" t="s">
        <v>396</v>
      </c>
      <c r="X2" s="52" t="s">
        <v>397</v>
      </c>
      <c r="Y2" s="52" t="s">
        <v>701</v>
      </c>
      <c r="Z2" s="52" t="s">
        <v>398</v>
      </c>
      <c r="AA2" s="52" t="s">
        <v>399</v>
      </c>
      <c r="AB2" s="52" t="s">
        <v>400</v>
      </c>
      <c r="AC2" s="53" t="s">
        <v>401</v>
      </c>
      <c r="AD2" s="52" t="s">
        <v>402</v>
      </c>
      <c r="AE2" s="52" t="s">
        <v>403</v>
      </c>
      <c r="AF2" s="52" t="s">
        <v>404</v>
      </c>
      <c r="AG2" s="52" t="s">
        <v>405</v>
      </c>
      <c r="AH2" s="52" t="s">
        <v>406</v>
      </c>
      <c r="AI2" s="52" t="s">
        <v>44</v>
      </c>
      <c r="AJ2" s="52" t="s">
        <v>407</v>
      </c>
      <c r="AK2" s="52" t="s">
        <v>46</v>
      </c>
      <c r="AL2" s="54" t="s">
        <v>408</v>
      </c>
      <c r="AM2" s="55"/>
      <c r="XEK2" s="342"/>
    </row>
    <row r="3" spans="1:49 16365:16365" ht="8.1999999999999993" customHeight="1" x14ac:dyDescent="0.25">
      <c r="A3" s="56"/>
      <c r="B3" s="57"/>
      <c r="C3" s="122"/>
      <c r="D3" s="122"/>
      <c r="E3" s="80"/>
      <c r="F3" s="80"/>
      <c r="G3" s="80"/>
      <c r="H3" s="122"/>
      <c r="I3" s="122"/>
      <c r="J3" s="122"/>
      <c r="K3" s="122"/>
      <c r="L3" s="122"/>
      <c r="M3" s="122"/>
      <c r="N3" s="122"/>
      <c r="O3" s="122"/>
      <c r="P3" s="122"/>
      <c r="Q3" s="122"/>
      <c r="R3" s="122"/>
      <c r="S3" s="122"/>
      <c r="T3" s="80"/>
      <c r="U3" s="80"/>
      <c r="V3" s="80"/>
      <c r="W3" s="122"/>
      <c r="X3" s="122"/>
      <c r="Y3" s="122"/>
      <c r="Z3" s="122"/>
      <c r="AA3" s="80"/>
      <c r="AB3" s="80"/>
      <c r="AC3" s="80"/>
      <c r="AD3" s="80"/>
      <c r="AE3" s="122"/>
      <c r="AF3" s="80"/>
      <c r="AG3" s="122"/>
      <c r="AH3" s="122"/>
      <c r="AI3" s="122"/>
      <c r="AJ3" s="122"/>
      <c r="AK3" s="122"/>
      <c r="AL3" s="123"/>
      <c r="AM3" s="124"/>
    </row>
    <row r="4" spans="1:49 16365:16365" ht="15.05" customHeight="1" x14ac:dyDescent="0.25">
      <c r="A4" s="58" t="s">
        <v>409</v>
      </c>
      <c r="B4" s="59" t="s">
        <v>410</v>
      </c>
      <c r="C4" s="343"/>
      <c r="D4" s="280"/>
      <c r="E4" s="280"/>
      <c r="F4" s="281"/>
      <c r="G4" s="281"/>
      <c r="H4" s="280"/>
      <c r="I4" s="281"/>
      <c r="J4" s="281"/>
      <c r="K4" s="280"/>
      <c r="L4" s="281"/>
      <c r="M4" s="281"/>
      <c r="N4" s="281"/>
      <c r="O4" s="281"/>
      <c r="P4" s="281"/>
      <c r="Q4" s="281"/>
      <c r="R4" s="281"/>
      <c r="S4" s="281"/>
      <c r="T4" s="281"/>
      <c r="U4" s="281"/>
      <c r="V4" s="280"/>
      <c r="W4" s="280"/>
      <c r="X4" s="280"/>
      <c r="Y4" s="280"/>
      <c r="Z4" s="280"/>
      <c r="AA4" s="280"/>
      <c r="AB4" s="280"/>
      <c r="AC4" s="280"/>
      <c r="AD4" s="280"/>
      <c r="AE4" s="280"/>
      <c r="AF4" s="280"/>
      <c r="AG4" s="280"/>
      <c r="AH4" s="281"/>
      <c r="AI4" s="281"/>
      <c r="AJ4" s="281"/>
      <c r="AK4" s="282"/>
      <c r="AL4" s="283"/>
      <c r="AM4" s="344"/>
      <c r="AN4" s="342"/>
      <c r="AO4" s="342"/>
      <c r="AP4" s="342"/>
      <c r="AQ4" s="342"/>
      <c r="AR4" s="342"/>
      <c r="AS4" s="342"/>
      <c r="AT4" s="342"/>
      <c r="AU4" s="342"/>
      <c r="AV4" s="342"/>
      <c r="AW4" s="342"/>
    </row>
    <row r="5" spans="1:49 16365:16365" ht="14.4" customHeight="1" x14ac:dyDescent="0.25">
      <c r="A5" s="60" t="s">
        <v>411</v>
      </c>
      <c r="B5" s="61" t="s">
        <v>412</v>
      </c>
      <c r="C5" s="287">
        <v>2686</v>
      </c>
      <c r="D5" s="288">
        <v>0</v>
      </c>
      <c r="E5" s="286">
        <v>0</v>
      </c>
      <c r="F5" s="287">
        <v>10</v>
      </c>
      <c r="G5" s="287">
        <v>0</v>
      </c>
      <c r="H5" s="289">
        <v>0</v>
      </c>
      <c r="I5" s="287">
        <v>72</v>
      </c>
      <c r="J5" s="287">
        <v>557</v>
      </c>
      <c r="K5" s="289">
        <v>0</v>
      </c>
      <c r="L5" s="287">
        <v>0</v>
      </c>
      <c r="M5" s="287">
        <v>0</v>
      </c>
      <c r="N5" s="287">
        <v>0</v>
      </c>
      <c r="O5" s="287">
        <v>3372</v>
      </c>
      <c r="P5" s="287">
        <v>0</v>
      </c>
      <c r="Q5" s="287">
        <v>0</v>
      </c>
      <c r="R5" s="287">
        <v>0</v>
      </c>
      <c r="S5" s="287">
        <v>0</v>
      </c>
      <c r="T5" s="287">
        <v>54</v>
      </c>
      <c r="U5" s="287">
        <v>0</v>
      </c>
      <c r="V5" s="288">
        <v>0</v>
      </c>
      <c r="W5" s="285">
        <v>0</v>
      </c>
      <c r="X5" s="285">
        <v>0</v>
      </c>
      <c r="Y5" s="285">
        <v>0</v>
      </c>
      <c r="Z5" s="285">
        <v>0</v>
      </c>
      <c r="AA5" s="285">
        <v>0</v>
      </c>
      <c r="AB5" s="285">
        <v>0</v>
      </c>
      <c r="AC5" s="285">
        <v>0</v>
      </c>
      <c r="AD5" s="285">
        <v>0</v>
      </c>
      <c r="AE5" s="285">
        <v>0</v>
      </c>
      <c r="AF5" s="285">
        <v>0</v>
      </c>
      <c r="AG5" s="286">
        <v>0</v>
      </c>
      <c r="AH5" s="287">
        <v>1528</v>
      </c>
      <c r="AI5" s="287">
        <v>13</v>
      </c>
      <c r="AJ5" s="287">
        <v>2</v>
      </c>
      <c r="AK5" s="287">
        <v>0</v>
      </c>
      <c r="AL5" s="290">
        <f>SUM(C5:AK5)</f>
        <v>8294</v>
      </c>
      <c r="AM5" s="344"/>
      <c r="AN5" s="342"/>
      <c r="AO5" s="342"/>
      <c r="AP5" s="342"/>
      <c r="AQ5" s="342"/>
      <c r="AR5" s="342"/>
      <c r="AS5" s="342"/>
      <c r="AT5" s="342"/>
      <c r="AU5" s="342"/>
      <c r="AV5" s="342"/>
      <c r="AW5" s="342"/>
    </row>
    <row r="6" spans="1:49 16365:16365" x14ac:dyDescent="0.25">
      <c r="A6" s="60" t="s">
        <v>413</v>
      </c>
      <c r="B6" s="61" t="s">
        <v>47</v>
      </c>
      <c r="C6" s="287">
        <v>2706</v>
      </c>
      <c r="D6" s="345">
        <v>0</v>
      </c>
      <c r="E6" s="289">
        <v>0</v>
      </c>
      <c r="F6" s="287">
        <v>4</v>
      </c>
      <c r="G6" s="287">
        <v>0</v>
      </c>
      <c r="H6" s="289">
        <v>0</v>
      </c>
      <c r="I6" s="287">
        <v>60</v>
      </c>
      <c r="J6" s="287">
        <v>266</v>
      </c>
      <c r="K6" s="288">
        <v>0</v>
      </c>
      <c r="L6" s="287">
        <v>0</v>
      </c>
      <c r="M6" s="287">
        <v>858</v>
      </c>
      <c r="N6" s="287">
        <v>0</v>
      </c>
      <c r="O6" s="287">
        <v>0</v>
      </c>
      <c r="P6" s="287">
        <v>0</v>
      </c>
      <c r="Q6" s="287">
        <v>0</v>
      </c>
      <c r="R6" s="287">
        <v>0</v>
      </c>
      <c r="S6" s="287">
        <v>0</v>
      </c>
      <c r="T6" s="287">
        <v>0</v>
      </c>
      <c r="U6" s="287">
        <v>0</v>
      </c>
      <c r="V6" s="285">
        <v>0</v>
      </c>
      <c r="W6" s="285">
        <v>0</v>
      </c>
      <c r="X6" s="285">
        <v>0</v>
      </c>
      <c r="Y6" s="285">
        <v>0</v>
      </c>
      <c r="Z6" s="285">
        <v>0</v>
      </c>
      <c r="AA6" s="285">
        <v>0</v>
      </c>
      <c r="AB6" s="285">
        <v>0</v>
      </c>
      <c r="AC6" s="285">
        <v>0</v>
      </c>
      <c r="AD6" s="285">
        <v>0</v>
      </c>
      <c r="AE6" s="285">
        <v>0</v>
      </c>
      <c r="AF6" s="285">
        <v>0</v>
      </c>
      <c r="AG6" s="286">
        <v>0</v>
      </c>
      <c r="AH6" s="287">
        <v>0</v>
      </c>
      <c r="AI6" s="287">
        <v>9</v>
      </c>
      <c r="AJ6" s="287">
        <v>2</v>
      </c>
      <c r="AK6" s="287">
        <v>0</v>
      </c>
      <c r="AL6" s="290">
        <f>SUM(C6:AK6)</f>
        <v>3905</v>
      </c>
      <c r="AM6" s="344"/>
      <c r="AN6" s="342"/>
      <c r="AO6" s="342"/>
      <c r="AP6" s="342"/>
      <c r="AQ6" s="342"/>
      <c r="AR6" s="342"/>
      <c r="AS6" s="342"/>
      <c r="AT6" s="342"/>
      <c r="AU6" s="342"/>
      <c r="AV6" s="342"/>
      <c r="AW6" s="342"/>
    </row>
    <row r="7" spans="1:49 16365:16365" x14ac:dyDescent="0.25">
      <c r="A7" s="60" t="s">
        <v>414</v>
      </c>
      <c r="B7" s="61" t="s">
        <v>415</v>
      </c>
      <c r="C7" s="287">
        <v>304</v>
      </c>
      <c r="D7" s="345">
        <v>475</v>
      </c>
      <c r="E7" s="287">
        <v>0</v>
      </c>
      <c r="F7" s="287">
        <v>14</v>
      </c>
      <c r="G7" s="287">
        <v>0</v>
      </c>
      <c r="H7" s="289">
        <v>0</v>
      </c>
      <c r="I7" s="287">
        <v>38</v>
      </c>
      <c r="J7" s="287">
        <v>1466</v>
      </c>
      <c r="K7" s="289">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5">
        <v>0</v>
      </c>
      <c r="AF7" s="285">
        <v>0</v>
      </c>
      <c r="AG7" s="286">
        <v>0</v>
      </c>
      <c r="AH7" s="287">
        <v>7</v>
      </c>
      <c r="AI7" s="287">
        <v>1806</v>
      </c>
      <c r="AJ7" s="287">
        <v>2258</v>
      </c>
      <c r="AK7" s="287">
        <v>-111</v>
      </c>
      <c r="AL7" s="290">
        <f>SUM(C7:AK7)</f>
        <v>6257</v>
      </c>
      <c r="AM7" s="344"/>
      <c r="AN7" s="342"/>
      <c r="AO7" s="342"/>
      <c r="AP7" s="342"/>
      <c r="AQ7" s="342"/>
      <c r="AR7" s="342"/>
      <c r="AS7" s="342"/>
      <c r="AT7" s="342"/>
      <c r="AU7" s="342"/>
      <c r="AV7" s="342"/>
      <c r="AW7" s="342"/>
    </row>
    <row r="8" spans="1:49 16365:16365" ht="14.4" customHeight="1" x14ac:dyDescent="0.25">
      <c r="A8" s="60" t="s">
        <v>416</v>
      </c>
      <c r="B8" s="61" t="s">
        <v>417</v>
      </c>
      <c r="C8" s="287">
        <v>9489</v>
      </c>
      <c r="D8" s="287">
        <v>83</v>
      </c>
      <c r="E8" s="287">
        <v>0</v>
      </c>
      <c r="F8" s="287">
        <v>46</v>
      </c>
      <c r="G8" s="287">
        <v>0</v>
      </c>
      <c r="H8" s="289">
        <v>0</v>
      </c>
      <c r="I8" s="287">
        <v>179</v>
      </c>
      <c r="J8" s="287">
        <v>3833</v>
      </c>
      <c r="K8" s="289">
        <v>0</v>
      </c>
      <c r="L8" s="287">
        <v>0</v>
      </c>
      <c r="M8" s="287">
        <v>0</v>
      </c>
      <c r="N8" s="287">
        <v>0</v>
      </c>
      <c r="O8" s="287">
        <v>11804</v>
      </c>
      <c r="P8" s="287">
        <v>0</v>
      </c>
      <c r="Q8" s="287">
        <v>0</v>
      </c>
      <c r="R8" s="287">
        <v>0</v>
      </c>
      <c r="S8" s="287">
        <v>0</v>
      </c>
      <c r="T8" s="287">
        <v>0</v>
      </c>
      <c r="U8" s="287">
        <v>0</v>
      </c>
      <c r="V8" s="287">
        <v>0</v>
      </c>
      <c r="W8" s="287">
        <v>0</v>
      </c>
      <c r="X8" s="287">
        <v>0</v>
      </c>
      <c r="Y8" s="287">
        <v>0</v>
      </c>
      <c r="Z8" s="287">
        <v>0</v>
      </c>
      <c r="AA8" s="287">
        <v>0</v>
      </c>
      <c r="AB8" s="287">
        <v>0</v>
      </c>
      <c r="AC8" s="287">
        <v>0</v>
      </c>
      <c r="AD8" s="287">
        <v>0</v>
      </c>
      <c r="AE8" s="285">
        <v>0</v>
      </c>
      <c r="AF8" s="285">
        <v>0</v>
      </c>
      <c r="AG8" s="286">
        <v>0</v>
      </c>
      <c r="AH8" s="287">
        <v>0</v>
      </c>
      <c r="AI8" s="287">
        <v>547</v>
      </c>
      <c r="AJ8" s="287">
        <v>86</v>
      </c>
      <c r="AK8" s="287">
        <v>18</v>
      </c>
      <c r="AL8" s="290">
        <f>SUM(C8:AK8)</f>
        <v>26085</v>
      </c>
      <c r="AM8" s="344"/>
      <c r="AN8" s="342"/>
      <c r="AO8" s="342"/>
      <c r="AP8" s="342"/>
      <c r="AQ8" s="342"/>
      <c r="AR8" s="342"/>
      <c r="AS8" s="342"/>
      <c r="AT8" s="342"/>
      <c r="AU8" s="342"/>
      <c r="AV8" s="342"/>
      <c r="AW8" s="342"/>
    </row>
    <row r="9" spans="1:49 16365:16365" ht="14.4" customHeight="1" x14ac:dyDescent="0.25">
      <c r="A9" s="60" t="s">
        <v>418</v>
      </c>
      <c r="B9" s="61" t="s">
        <v>419</v>
      </c>
      <c r="C9" s="294">
        <v>0</v>
      </c>
      <c r="D9" s="301">
        <v>0</v>
      </c>
      <c r="E9" s="287">
        <v>0</v>
      </c>
      <c r="F9" s="294">
        <v>0</v>
      </c>
      <c r="G9" s="294">
        <v>0</v>
      </c>
      <c r="H9" s="289">
        <v>0</v>
      </c>
      <c r="I9" s="294">
        <v>0</v>
      </c>
      <c r="J9" s="294">
        <v>0</v>
      </c>
      <c r="K9" s="289">
        <v>0</v>
      </c>
      <c r="L9" s="294">
        <v>0</v>
      </c>
      <c r="M9" s="294">
        <v>0</v>
      </c>
      <c r="N9" s="294">
        <v>0</v>
      </c>
      <c r="O9" s="294">
        <v>0</v>
      </c>
      <c r="P9" s="294">
        <v>0</v>
      </c>
      <c r="Q9" s="294">
        <v>0</v>
      </c>
      <c r="R9" s="294">
        <v>0</v>
      </c>
      <c r="S9" s="294">
        <v>0</v>
      </c>
      <c r="T9" s="294">
        <v>0</v>
      </c>
      <c r="U9" s="287">
        <v>0</v>
      </c>
      <c r="V9" s="287">
        <v>0</v>
      </c>
      <c r="W9" s="287">
        <v>0</v>
      </c>
      <c r="X9" s="287">
        <v>0</v>
      </c>
      <c r="Y9" s="294">
        <v>0</v>
      </c>
      <c r="Z9" s="294">
        <v>0</v>
      </c>
      <c r="AA9" s="294">
        <v>0</v>
      </c>
      <c r="AB9" s="294">
        <v>0</v>
      </c>
      <c r="AC9" s="294">
        <v>0</v>
      </c>
      <c r="AD9" s="294">
        <v>0</v>
      </c>
      <c r="AE9" s="320">
        <v>4126</v>
      </c>
      <c r="AF9" s="285">
        <v>0</v>
      </c>
      <c r="AG9" s="286">
        <v>0</v>
      </c>
      <c r="AH9" s="294">
        <v>0</v>
      </c>
      <c r="AI9" s="294">
        <v>0</v>
      </c>
      <c r="AJ9" s="294">
        <v>-14944</v>
      </c>
      <c r="AK9" s="294">
        <v>0</v>
      </c>
      <c r="AL9" s="290">
        <f>SUM(C9:AK9)</f>
        <v>-10818</v>
      </c>
      <c r="AM9" s="344"/>
      <c r="AN9" s="342"/>
      <c r="AO9" s="342"/>
      <c r="AP9" s="342"/>
      <c r="AQ9" s="342"/>
      <c r="AR9" s="342"/>
      <c r="AS9" s="342"/>
      <c r="AT9" s="342"/>
      <c r="AU9" s="342"/>
      <c r="AV9" s="342"/>
      <c r="AW9" s="342"/>
    </row>
    <row r="10" spans="1:49 16365:16365" ht="14.4" customHeight="1" x14ac:dyDescent="0.25">
      <c r="A10" s="60" t="s">
        <v>420</v>
      </c>
      <c r="B10" s="61" t="s">
        <v>320</v>
      </c>
      <c r="C10" s="294">
        <v>0</v>
      </c>
      <c r="D10" s="301">
        <v>0</v>
      </c>
      <c r="E10" s="289">
        <v>0</v>
      </c>
      <c r="F10" s="294">
        <v>0</v>
      </c>
      <c r="G10" s="294">
        <v>0</v>
      </c>
      <c r="H10" s="289">
        <v>0</v>
      </c>
      <c r="I10" s="294">
        <v>0</v>
      </c>
      <c r="J10" s="294">
        <v>0</v>
      </c>
      <c r="K10" s="289">
        <v>0</v>
      </c>
      <c r="L10" s="294">
        <v>0</v>
      </c>
      <c r="M10" s="294">
        <v>0</v>
      </c>
      <c r="N10" s="294">
        <v>0</v>
      </c>
      <c r="O10" s="294">
        <v>159</v>
      </c>
      <c r="P10" s="294">
        <v>0</v>
      </c>
      <c r="Q10" s="294">
        <v>0</v>
      </c>
      <c r="R10" s="294">
        <v>0</v>
      </c>
      <c r="S10" s="294">
        <v>0</v>
      </c>
      <c r="T10" s="294">
        <v>0</v>
      </c>
      <c r="U10" s="287">
        <v>0</v>
      </c>
      <c r="V10" s="285">
        <v>0</v>
      </c>
      <c r="W10" s="285">
        <v>0</v>
      </c>
      <c r="X10" s="285">
        <v>0</v>
      </c>
      <c r="Y10" s="285">
        <v>0</v>
      </c>
      <c r="Z10" s="285">
        <v>0</v>
      </c>
      <c r="AA10" s="285">
        <v>0</v>
      </c>
      <c r="AB10" s="285">
        <v>0</v>
      </c>
      <c r="AC10" s="285">
        <v>0</v>
      </c>
      <c r="AD10" s="285">
        <v>0</v>
      </c>
      <c r="AE10" s="285">
        <v>0</v>
      </c>
      <c r="AF10" s="285">
        <v>0</v>
      </c>
      <c r="AG10" s="286">
        <v>0</v>
      </c>
      <c r="AH10" s="294">
        <v>0</v>
      </c>
      <c r="AI10" s="294">
        <v>0</v>
      </c>
      <c r="AJ10" s="294">
        <v>0</v>
      </c>
      <c r="AK10" s="294">
        <v>0</v>
      </c>
      <c r="AL10" s="290">
        <f t="shared" ref="AL10:AL18" si="0">SUM(C10:AK10)</f>
        <v>159</v>
      </c>
      <c r="AM10" s="344"/>
      <c r="AN10" s="342"/>
      <c r="AO10" s="342"/>
      <c r="AP10" s="342"/>
      <c r="AQ10" s="342"/>
      <c r="AR10" s="342"/>
      <c r="AS10" s="342"/>
      <c r="AT10" s="342"/>
      <c r="AU10" s="342"/>
      <c r="AV10" s="342"/>
      <c r="AW10" s="342"/>
    </row>
    <row r="11" spans="1:49 16365:16365" ht="14.4" customHeight="1" x14ac:dyDescent="0.25">
      <c r="A11" s="60" t="s">
        <v>421</v>
      </c>
      <c r="B11" s="61" t="s">
        <v>321</v>
      </c>
      <c r="C11" s="294">
        <v>0</v>
      </c>
      <c r="D11" s="301">
        <v>0</v>
      </c>
      <c r="E11" s="289">
        <v>0</v>
      </c>
      <c r="F11" s="294">
        <v>0</v>
      </c>
      <c r="G11" s="294">
        <v>0</v>
      </c>
      <c r="H11" s="289">
        <v>0</v>
      </c>
      <c r="I11" s="294">
        <v>0</v>
      </c>
      <c r="J11" s="294">
        <v>0</v>
      </c>
      <c r="K11" s="289">
        <v>0</v>
      </c>
      <c r="L11" s="294">
        <v>0</v>
      </c>
      <c r="M11" s="294">
        <v>0</v>
      </c>
      <c r="N11" s="294">
        <v>0</v>
      </c>
      <c r="O11" s="294">
        <v>817</v>
      </c>
      <c r="P11" s="294">
        <v>0</v>
      </c>
      <c r="Q11" s="294">
        <v>0</v>
      </c>
      <c r="R11" s="294">
        <v>0</v>
      </c>
      <c r="S11" s="294">
        <v>0</v>
      </c>
      <c r="T11" s="294">
        <v>0</v>
      </c>
      <c r="U11" s="287">
        <v>0</v>
      </c>
      <c r="V11" s="285">
        <v>0</v>
      </c>
      <c r="W11" s="285">
        <v>0</v>
      </c>
      <c r="X11" s="285">
        <v>0</v>
      </c>
      <c r="Y11" s="285">
        <v>0</v>
      </c>
      <c r="Z11" s="285">
        <v>0</v>
      </c>
      <c r="AA11" s="285">
        <v>0</v>
      </c>
      <c r="AB11" s="285">
        <v>0</v>
      </c>
      <c r="AC11" s="285">
        <v>0</v>
      </c>
      <c r="AD11" s="285">
        <v>0</v>
      </c>
      <c r="AE11" s="285">
        <v>0</v>
      </c>
      <c r="AF11" s="285">
        <v>0</v>
      </c>
      <c r="AG11" s="286">
        <v>0</v>
      </c>
      <c r="AH11" s="294">
        <v>0</v>
      </c>
      <c r="AI11" s="294">
        <v>0</v>
      </c>
      <c r="AJ11" s="294">
        <v>0</v>
      </c>
      <c r="AK11" s="294">
        <v>0</v>
      </c>
      <c r="AL11" s="290">
        <f t="shared" si="0"/>
        <v>817</v>
      </c>
      <c r="AM11" s="344"/>
      <c r="AN11" s="342"/>
      <c r="AO11" s="342"/>
      <c r="AP11" s="342"/>
      <c r="AQ11" s="342"/>
      <c r="AR11" s="342"/>
      <c r="AS11" s="342"/>
      <c r="AT11" s="342"/>
      <c r="AU11" s="342"/>
      <c r="AV11" s="342"/>
      <c r="AW11" s="342"/>
    </row>
    <row r="12" spans="1:49 16365:16365" ht="14.4" customHeight="1" x14ac:dyDescent="0.25">
      <c r="A12" s="60" t="s">
        <v>422</v>
      </c>
      <c r="B12" s="61" t="s">
        <v>301</v>
      </c>
      <c r="C12" s="294">
        <v>43</v>
      </c>
      <c r="D12" s="301">
        <v>0</v>
      </c>
      <c r="E12" s="289">
        <v>0</v>
      </c>
      <c r="F12" s="294">
        <v>0</v>
      </c>
      <c r="G12" s="294">
        <v>0</v>
      </c>
      <c r="H12" s="289">
        <v>0</v>
      </c>
      <c r="I12" s="294">
        <v>0</v>
      </c>
      <c r="J12" s="294">
        <v>0</v>
      </c>
      <c r="K12" s="289">
        <v>0</v>
      </c>
      <c r="L12" s="294">
        <v>0</v>
      </c>
      <c r="M12" s="294">
        <v>0</v>
      </c>
      <c r="N12" s="294">
        <v>0</v>
      </c>
      <c r="O12" s="294">
        <v>0</v>
      </c>
      <c r="P12" s="294">
        <v>0</v>
      </c>
      <c r="Q12" s="294">
        <v>0</v>
      </c>
      <c r="R12" s="294">
        <v>0</v>
      </c>
      <c r="S12" s="294">
        <v>0</v>
      </c>
      <c r="T12" s="294">
        <v>0</v>
      </c>
      <c r="U12" s="287">
        <v>0</v>
      </c>
      <c r="V12" s="285">
        <v>0</v>
      </c>
      <c r="W12" s="285">
        <v>0</v>
      </c>
      <c r="X12" s="285">
        <v>0</v>
      </c>
      <c r="Y12" s="285">
        <v>0</v>
      </c>
      <c r="Z12" s="285">
        <v>0</v>
      </c>
      <c r="AA12" s="285">
        <v>0</v>
      </c>
      <c r="AB12" s="285">
        <v>0</v>
      </c>
      <c r="AC12" s="285">
        <v>0</v>
      </c>
      <c r="AD12" s="285">
        <v>0</v>
      </c>
      <c r="AE12" s="285">
        <v>0</v>
      </c>
      <c r="AF12" s="285">
        <v>0</v>
      </c>
      <c r="AG12" s="286">
        <v>0</v>
      </c>
      <c r="AH12" s="294">
        <v>0</v>
      </c>
      <c r="AI12" s="294">
        <v>0</v>
      </c>
      <c r="AJ12" s="294">
        <v>0</v>
      </c>
      <c r="AK12" s="294">
        <v>0</v>
      </c>
      <c r="AL12" s="290">
        <f t="shared" si="0"/>
        <v>43</v>
      </c>
      <c r="AM12" s="344"/>
      <c r="AN12" s="342"/>
      <c r="AO12" s="342"/>
      <c r="AP12" s="342"/>
      <c r="AQ12" s="342"/>
      <c r="AR12" s="342"/>
      <c r="AS12" s="342"/>
      <c r="AT12" s="342"/>
      <c r="AU12" s="342"/>
      <c r="AV12" s="342"/>
      <c r="AW12" s="342"/>
    </row>
    <row r="13" spans="1:49 16365:16365" ht="14.4" customHeight="1" x14ac:dyDescent="0.25">
      <c r="A13" s="60" t="s">
        <v>423</v>
      </c>
      <c r="B13" s="61" t="s">
        <v>424</v>
      </c>
      <c r="C13" s="294">
        <v>0</v>
      </c>
      <c r="D13" s="301">
        <v>0</v>
      </c>
      <c r="E13" s="289">
        <v>0</v>
      </c>
      <c r="F13" s="287">
        <v>0</v>
      </c>
      <c r="G13" s="287">
        <v>0</v>
      </c>
      <c r="H13" s="289">
        <v>0</v>
      </c>
      <c r="I13" s="287">
        <v>0</v>
      </c>
      <c r="J13" s="287">
        <v>1</v>
      </c>
      <c r="K13" s="289">
        <v>0</v>
      </c>
      <c r="L13" s="287">
        <v>0</v>
      </c>
      <c r="M13" s="287">
        <v>0</v>
      </c>
      <c r="N13" s="287">
        <v>0</v>
      </c>
      <c r="O13" s="287">
        <v>45</v>
      </c>
      <c r="P13" s="287">
        <v>0</v>
      </c>
      <c r="Q13" s="287">
        <v>0</v>
      </c>
      <c r="R13" s="287">
        <v>0</v>
      </c>
      <c r="S13" s="287">
        <v>0</v>
      </c>
      <c r="T13" s="287">
        <v>0</v>
      </c>
      <c r="U13" s="287">
        <v>0</v>
      </c>
      <c r="V13" s="285">
        <v>0</v>
      </c>
      <c r="W13" s="285">
        <v>0</v>
      </c>
      <c r="X13" s="285">
        <v>0</v>
      </c>
      <c r="Y13" s="285">
        <v>0</v>
      </c>
      <c r="Z13" s="285">
        <v>0</v>
      </c>
      <c r="AA13" s="285">
        <v>0</v>
      </c>
      <c r="AB13" s="285">
        <v>0</v>
      </c>
      <c r="AC13" s="285">
        <v>0</v>
      </c>
      <c r="AD13" s="285">
        <v>0</v>
      </c>
      <c r="AE13" s="285">
        <v>0</v>
      </c>
      <c r="AF13" s="285">
        <v>0</v>
      </c>
      <c r="AG13" s="286">
        <v>0</v>
      </c>
      <c r="AH13" s="287">
        <v>0</v>
      </c>
      <c r="AI13" s="294">
        <v>0</v>
      </c>
      <c r="AJ13" s="294">
        <v>0</v>
      </c>
      <c r="AK13" s="294">
        <v>0</v>
      </c>
      <c r="AL13" s="290">
        <f t="shared" si="0"/>
        <v>46</v>
      </c>
      <c r="AM13" s="344"/>
      <c r="AN13" s="342"/>
      <c r="AO13" s="342"/>
      <c r="AP13" s="342"/>
      <c r="AQ13" s="342"/>
      <c r="AR13" s="342"/>
      <c r="AS13" s="342"/>
      <c r="AT13" s="342"/>
      <c r="AU13" s="342"/>
      <c r="AV13" s="342"/>
      <c r="AW13" s="342"/>
    </row>
    <row r="14" spans="1:49 16365:16365" ht="14.4" customHeight="1" x14ac:dyDescent="0.25">
      <c r="A14" s="60" t="s">
        <v>425</v>
      </c>
      <c r="B14" s="61" t="s">
        <v>426</v>
      </c>
      <c r="C14" s="287">
        <v>0</v>
      </c>
      <c r="D14" s="323">
        <v>0</v>
      </c>
      <c r="E14" s="286">
        <v>0</v>
      </c>
      <c r="F14" s="287">
        <v>0</v>
      </c>
      <c r="G14" s="287">
        <v>0</v>
      </c>
      <c r="H14" s="289">
        <v>0</v>
      </c>
      <c r="I14" s="287">
        <v>0</v>
      </c>
      <c r="J14" s="287">
        <v>0</v>
      </c>
      <c r="K14" s="289">
        <v>0</v>
      </c>
      <c r="L14" s="287">
        <v>0</v>
      </c>
      <c r="M14" s="287">
        <v>0</v>
      </c>
      <c r="N14" s="287">
        <v>0</v>
      </c>
      <c r="O14" s="287">
        <v>0</v>
      </c>
      <c r="P14" s="287">
        <v>0</v>
      </c>
      <c r="Q14" s="287">
        <v>0</v>
      </c>
      <c r="R14" s="287">
        <v>0</v>
      </c>
      <c r="S14" s="287">
        <v>0</v>
      </c>
      <c r="T14" s="287">
        <v>0</v>
      </c>
      <c r="U14" s="287">
        <v>0</v>
      </c>
      <c r="V14" s="285">
        <v>0</v>
      </c>
      <c r="W14" s="285">
        <v>0</v>
      </c>
      <c r="X14" s="285">
        <v>0</v>
      </c>
      <c r="Y14" s="285">
        <v>0</v>
      </c>
      <c r="Z14" s="285">
        <v>0</v>
      </c>
      <c r="AA14" s="285">
        <v>0</v>
      </c>
      <c r="AB14" s="285">
        <v>0</v>
      </c>
      <c r="AC14" s="285">
        <v>0</v>
      </c>
      <c r="AD14" s="285">
        <v>0</v>
      </c>
      <c r="AE14" s="285">
        <v>0</v>
      </c>
      <c r="AF14" s="285">
        <v>0</v>
      </c>
      <c r="AG14" s="286">
        <v>0</v>
      </c>
      <c r="AH14" s="287">
        <v>0</v>
      </c>
      <c r="AI14" s="294">
        <v>0</v>
      </c>
      <c r="AJ14" s="287">
        <v>0</v>
      </c>
      <c r="AK14" s="287">
        <v>0</v>
      </c>
      <c r="AL14" s="290">
        <f t="shared" si="0"/>
        <v>0</v>
      </c>
      <c r="AM14" s="344"/>
      <c r="AN14" s="342"/>
      <c r="AO14" s="342"/>
      <c r="AP14" s="342"/>
      <c r="AQ14" s="342"/>
      <c r="AR14" s="342"/>
      <c r="AS14" s="342"/>
      <c r="AT14" s="342"/>
      <c r="AU14" s="342"/>
      <c r="AV14" s="342"/>
      <c r="AW14" s="342"/>
    </row>
    <row r="15" spans="1:49 16365:16365" ht="14.4" customHeight="1" x14ac:dyDescent="0.25">
      <c r="A15" s="60" t="s">
        <v>427</v>
      </c>
      <c r="B15" s="61" t="s">
        <v>428</v>
      </c>
      <c r="C15" s="294">
        <v>1990</v>
      </c>
      <c r="D15" s="301">
        <v>0</v>
      </c>
      <c r="E15" s="287">
        <v>0</v>
      </c>
      <c r="F15" s="287">
        <v>2</v>
      </c>
      <c r="G15" s="287">
        <v>0</v>
      </c>
      <c r="H15" s="289">
        <v>0</v>
      </c>
      <c r="I15" s="287">
        <v>2465</v>
      </c>
      <c r="J15" s="287">
        <v>-132</v>
      </c>
      <c r="K15" s="289">
        <v>0</v>
      </c>
      <c r="L15" s="287">
        <v>0</v>
      </c>
      <c r="M15" s="287">
        <v>0</v>
      </c>
      <c r="N15" s="287">
        <v>0</v>
      </c>
      <c r="O15" s="287">
        <v>0</v>
      </c>
      <c r="P15" s="287">
        <v>0</v>
      </c>
      <c r="Q15" s="287">
        <v>0</v>
      </c>
      <c r="R15" s="287">
        <v>0</v>
      </c>
      <c r="S15" s="287">
        <v>0</v>
      </c>
      <c r="T15" s="287">
        <v>14</v>
      </c>
      <c r="U15" s="287">
        <v>0</v>
      </c>
      <c r="V15" s="287">
        <v>0</v>
      </c>
      <c r="W15" s="287">
        <v>0</v>
      </c>
      <c r="X15" s="287">
        <v>0</v>
      </c>
      <c r="Y15" s="287">
        <v>0</v>
      </c>
      <c r="Z15" s="287">
        <v>0</v>
      </c>
      <c r="AA15" s="287">
        <v>0</v>
      </c>
      <c r="AB15" s="287">
        <v>0</v>
      </c>
      <c r="AC15" s="287">
        <v>0</v>
      </c>
      <c r="AD15" s="287">
        <v>0</v>
      </c>
      <c r="AE15" s="288">
        <v>0</v>
      </c>
      <c r="AF15" s="285">
        <v>0</v>
      </c>
      <c r="AG15" s="286">
        <v>0</v>
      </c>
      <c r="AH15" s="287">
        <v>0</v>
      </c>
      <c r="AI15" s="287">
        <v>0</v>
      </c>
      <c r="AJ15" s="294">
        <v>28</v>
      </c>
      <c r="AK15" s="294">
        <v>0</v>
      </c>
      <c r="AL15" s="307">
        <f t="shared" si="0"/>
        <v>4367</v>
      </c>
      <c r="AM15" s="344"/>
      <c r="AN15" s="342"/>
      <c r="AO15" s="342"/>
      <c r="AP15" s="342"/>
      <c r="AQ15" s="342"/>
      <c r="AR15" s="342"/>
      <c r="AS15" s="342"/>
      <c r="AT15" s="342"/>
      <c r="AU15" s="342"/>
      <c r="AV15" s="342"/>
      <c r="AW15" s="342"/>
    </row>
    <row r="16" spans="1:49 16365:16365" ht="14.4" customHeight="1" x14ac:dyDescent="0.25">
      <c r="A16" s="65" t="s">
        <v>429</v>
      </c>
      <c r="B16" s="195" t="s">
        <v>430</v>
      </c>
      <c r="C16" s="346">
        <v>0</v>
      </c>
      <c r="D16" s="287">
        <v>0</v>
      </c>
      <c r="E16" s="296">
        <v>0</v>
      </c>
      <c r="F16" s="292">
        <v>0</v>
      </c>
      <c r="G16" s="292">
        <v>0</v>
      </c>
      <c r="H16" s="285">
        <v>0</v>
      </c>
      <c r="I16" s="292">
        <v>0</v>
      </c>
      <c r="J16" s="292">
        <v>0</v>
      </c>
      <c r="K16" s="285">
        <v>0</v>
      </c>
      <c r="L16" s="292">
        <v>0</v>
      </c>
      <c r="M16" s="292">
        <v>0</v>
      </c>
      <c r="N16" s="292">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85">
        <v>0</v>
      </c>
      <c r="AF16" s="285">
        <v>0</v>
      </c>
      <c r="AG16" s="285">
        <v>0</v>
      </c>
      <c r="AH16" s="292">
        <v>0</v>
      </c>
      <c r="AI16" s="292">
        <v>0</v>
      </c>
      <c r="AJ16" s="292">
        <v>0</v>
      </c>
      <c r="AK16" s="297">
        <v>0</v>
      </c>
      <c r="AL16" s="307">
        <f t="shared" si="0"/>
        <v>0</v>
      </c>
      <c r="AM16" s="344"/>
      <c r="AN16" s="342"/>
      <c r="AO16" s="342"/>
      <c r="AP16" s="342"/>
      <c r="AQ16" s="342"/>
      <c r="AR16" s="342"/>
      <c r="AS16" s="342"/>
      <c r="AT16" s="342"/>
      <c r="AU16" s="342"/>
      <c r="AV16" s="342"/>
      <c r="AW16" s="342"/>
    </row>
    <row r="17" spans="1:49" ht="14.4" customHeight="1" x14ac:dyDescent="0.25">
      <c r="A17" s="65" t="s">
        <v>431</v>
      </c>
      <c r="B17" s="195" t="s">
        <v>432</v>
      </c>
      <c r="C17" s="284">
        <v>0</v>
      </c>
      <c r="D17" s="292">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7">
        <v>9732</v>
      </c>
      <c r="AH17" s="285">
        <v>0</v>
      </c>
      <c r="AI17" s="285">
        <v>0</v>
      </c>
      <c r="AJ17" s="285">
        <v>0</v>
      </c>
      <c r="AK17" s="299">
        <v>0</v>
      </c>
      <c r="AL17" s="307">
        <f t="shared" si="0"/>
        <v>9732</v>
      </c>
      <c r="AM17" s="344"/>
      <c r="AN17" s="342"/>
      <c r="AO17" s="342"/>
      <c r="AP17" s="342"/>
      <c r="AQ17" s="342"/>
      <c r="AR17" s="342"/>
      <c r="AS17" s="342"/>
      <c r="AT17" s="342"/>
      <c r="AU17" s="342"/>
      <c r="AV17" s="342"/>
      <c r="AW17" s="342"/>
    </row>
    <row r="18" spans="1:49" ht="14.4" customHeight="1" x14ac:dyDescent="0.25">
      <c r="A18" s="65" t="s">
        <v>433</v>
      </c>
      <c r="B18" s="195" t="s">
        <v>698</v>
      </c>
      <c r="C18" s="305">
        <v>0</v>
      </c>
      <c r="D18" s="291">
        <v>0</v>
      </c>
      <c r="E18" s="291">
        <v>0</v>
      </c>
      <c r="F18" s="291">
        <v>0</v>
      </c>
      <c r="G18" s="291">
        <v>0</v>
      </c>
      <c r="H18" s="285">
        <v>0</v>
      </c>
      <c r="I18" s="291">
        <v>0</v>
      </c>
      <c r="J18" s="291">
        <v>0</v>
      </c>
      <c r="K18" s="285">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85">
        <v>0</v>
      </c>
      <c r="AG18" s="287">
        <v>0</v>
      </c>
      <c r="AH18" s="291">
        <v>0</v>
      </c>
      <c r="AI18" s="291">
        <v>0</v>
      </c>
      <c r="AJ18" s="291">
        <v>0</v>
      </c>
      <c r="AK18" s="291">
        <v>0</v>
      </c>
      <c r="AL18" s="307">
        <f t="shared" si="0"/>
        <v>0</v>
      </c>
      <c r="AM18" s="344"/>
      <c r="AN18" s="342"/>
      <c r="AO18" s="342"/>
      <c r="AP18" s="342"/>
      <c r="AQ18" s="342"/>
      <c r="AR18" s="342"/>
      <c r="AS18" s="342"/>
      <c r="AT18" s="342"/>
      <c r="AU18" s="342"/>
      <c r="AV18" s="342"/>
      <c r="AW18" s="342"/>
    </row>
    <row r="19" spans="1:49" ht="14.4" customHeight="1" x14ac:dyDescent="0.25">
      <c r="A19" s="440" t="s">
        <v>434</v>
      </c>
      <c r="B19" s="441"/>
      <c r="C19" s="308">
        <f>SUM(C5:C18)</f>
        <v>17218</v>
      </c>
      <c r="D19" s="309">
        <f t="shared" ref="D19:AK19" si="1">SUM(D5:D18)</f>
        <v>558</v>
      </c>
      <c r="E19" s="308">
        <f t="shared" si="1"/>
        <v>0</v>
      </c>
      <c r="F19" s="308">
        <f t="shared" si="1"/>
        <v>76</v>
      </c>
      <c r="G19" s="308">
        <f t="shared" si="1"/>
        <v>0</v>
      </c>
      <c r="H19" s="310">
        <f t="shared" si="1"/>
        <v>0</v>
      </c>
      <c r="I19" s="308">
        <f t="shared" si="1"/>
        <v>2814</v>
      </c>
      <c r="J19" s="308">
        <f t="shared" si="1"/>
        <v>5991</v>
      </c>
      <c r="K19" s="310">
        <f t="shared" si="1"/>
        <v>0</v>
      </c>
      <c r="L19" s="308">
        <f t="shared" si="1"/>
        <v>0</v>
      </c>
      <c r="M19" s="308">
        <f t="shared" si="1"/>
        <v>858</v>
      </c>
      <c r="N19" s="308">
        <f t="shared" si="1"/>
        <v>0</v>
      </c>
      <c r="O19" s="308">
        <f t="shared" si="1"/>
        <v>16197</v>
      </c>
      <c r="P19" s="308">
        <f t="shared" si="1"/>
        <v>0</v>
      </c>
      <c r="Q19" s="308">
        <f t="shared" si="1"/>
        <v>0</v>
      </c>
      <c r="R19" s="308">
        <f t="shared" si="1"/>
        <v>0</v>
      </c>
      <c r="S19" s="308">
        <f t="shared" si="1"/>
        <v>0</v>
      </c>
      <c r="T19" s="308">
        <f t="shared" si="1"/>
        <v>68</v>
      </c>
      <c r="U19" s="308">
        <f t="shared" si="1"/>
        <v>0</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4126</v>
      </c>
      <c r="AF19" s="310">
        <f t="shared" si="1"/>
        <v>0</v>
      </c>
      <c r="AG19" s="308">
        <f t="shared" si="1"/>
        <v>9732</v>
      </c>
      <c r="AH19" s="308">
        <f t="shared" si="1"/>
        <v>1535</v>
      </c>
      <c r="AI19" s="308">
        <f t="shared" si="1"/>
        <v>2375</v>
      </c>
      <c r="AJ19" s="308">
        <f t="shared" si="1"/>
        <v>-12568</v>
      </c>
      <c r="AK19" s="308">
        <f t="shared" si="1"/>
        <v>-93</v>
      </c>
      <c r="AL19" s="290">
        <f>SUM(C19:AK19)</f>
        <v>48887</v>
      </c>
      <c r="AM19" s="347"/>
      <c r="AN19" s="342"/>
      <c r="AO19" s="342"/>
      <c r="AP19" s="342"/>
      <c r="AQ19" s="342"/>
      <c r="AR19" s="342"/>
      <c r="AS19" s="342"/>
      <c r="AT19" s="342"/>
      <c r="AU19" s="342"/>
      <c r="AV19" s="342"/>
      <c r="AW19" s="342"/>
    </row>
    <row r="20" spans="1:49" ht="8.1999999999999993" customHeight="1" x14ac:dyDescent="0.25">
      <c r="A20" s="243"/>
      <c r="B20" s="195"/>
      <c r="C20" s="281"/>
      <c r="D20" s="281"/>
      <c r="E20" s="281"/>
      <c r="F20" s="281"/>
      <c r="G20" s="281"/>
      <c r="H20" s="312"/>
      <c r="I20" s="281"/>
      <c r="J20" s="281"/>
      <c r="K20" s="312"/>
      <c r="L20" s="281"/>
      <c r="M20" s="281"/>
      <c r="N20" s="281"/>
      <c r="O20" s="281"/>
      <c r="P20" s="281"/>
      <c r="Q20" s="281"/>
      <c r="R20" s="281"/>
      <c r="S20" s="281"/>
      <c r="T20" s="281"/>
      <c r="U20" s="312"/>
      <c r="V20" s="312"/>
      <c r="W20" s="281"/>
      <c r="X20" s="281"/>
      <c r="Y20" s="281"/>
      <c r="Z20" s="281"/>
      <c r="AA20" s="312"/>
      <c r="AB20" s="312"/>
      <c r="AC20" s="312"/>
      <c r="AD20" s="312"/>
      <c r="AE20" s="281"/>
      <c r="AF20" s="312"/>
      <c r="AG20" s="281"/>
      <c r="AH20" s="281"/>
      <c r="AI20" s="281"/>
      <c r="AJ20" s="281"/>
      <c r="AK20" s="281"/>
      <c r="AL20" s="283"/>
      <c r="AM20" s="344"/>
      <c r="AN20" s="342"/>
      <c r="AO20" s="342"/>
      <c r="AP20" s="342"/>
      <c r="AQ20" s="342"/>
      <c r="AR20" s="342"/>
      <c r="AS20" s="342"/>
      <c r="AT20" s="342"/>
      <c r="AU20" s="342"/>
      <c r="AV20" s="342"/>
      <c r="AW20" s="342"/>
    </row>
    <row r="21" spans="1:49" x14ac:dyDescent="0.25">
      <c r="A21" s="58" t="s">
        <v>435</v>
      </c>
      <c r="B21" s="59" t="s">
        <v>436</v>
      </c>
      <c r="C21" s="312"/>
      <c r="D21" s="312"/>
      <c r="E21" s="312"/>
      <c r="F21" s="312"/>
      <c r="G21" s="312"/>
      <c r="H21" s="313"/>
      <c r="I21" s="312"/>
      <c r="J21" s="312"/>
      <c r="K21" s="313"/>
      <c r="L21" s="312"/>
      <c r="M21" s="312"/>
      <c r="N21" s="312"/>
      <c r="O21" s="312"/>
      <c r="P21" s="312"/>
      <c r="Q21" s="312"/>
      <c r="R21" s="312"/>
      <c r="S21" s="312"/>
      <c r="T21" s="312"/>
      <c r="U21" s="313"/>
      <c r="V21" s="313"/>
      <c r="W21" s="312"/>
      <c r="X21" s="312"/>
      <c r="Y21" s="312"/>
      <c r="Z21" s="312"/>
      <c r="AA21" s="313"/>
      <c r="AB21" s="313"/>
      <c r="AC21" s="313"/>
      <c r="AD21" s="313"/>
      <c r="AE21" s="313"/>
      <c r="AF21" s="313"/>
      <c r="AG21" s="313"/>
      <c r="AH21" s="312"/>
      <c r="AI21" s="312"/>
      <c r="AJ21" s="312"/>
      <c r="AK21" s="312"/>
      <c r="AL21" s="314"/>
      <c r="AM21" s="344"/>
      <c r="AN21" s="342"/>
      <c r="AO21" s="342"/>
      <c r="AP21" s="342"/>
      <c r="AQ21" s="342"/>
      <c r="AR21" s="342"/>
      <c r="AS21" s="342"/>
      <c r="AT21" s="342"/>
      <c r="AU21" s="342"/>
      <c r="AV21" s="342"/>
      <c r="AW21" s="342"/>
    </row>
    <row r="22" spans="1:49" ht="14.4" customHeight="1" x14ac:dyDescent="0.25">
      <c r="A22" s="65" t="s">
        <v>22</v>
      </c>
      <c r="B22" s="195" t="s">
        <v>686</v>
      </c>
      <c r="C22" s="287">
        <v>0</v>
      </c>
      <c r="D22" s="345">
        <v>0</v>
      </c>
      <c r="E22" s="287">
        <v>0</v>
      </c>
      <c r="F22" s="287">
        <v>0</v>
      </c>
      <c r="G22" s="287">
        <v>0</v>
      </c>
      <c r="H22" s="289">
        <v>0</v>
      </c>
      <c r="I22" s="287">
        <v>1</v>
      </c>
      <c r="J22" s="287">
        <v>2</v>
      </c>
      <c r="K22" s="289">
        <v>0</v>
      </c>
      <c r="L22" s="287">
        <v>0</v>
      </c>
      <c r="M22" s="287">
        <v>0</v>
      </c>
      <c r="N22" s="287">
        <v>0</v>
      </c>
      <c r="O22" s="287">
        <v>12169</v>
      </c>
      <c r="P22" s="287">
        <v>0</v>
      </c>
      <c r="Q22" s="287">
        <v>0</v>
      </c>
      <c r="R22" s="287">
        <v>0</v>
      </c>
      <c r="S22" s="287">
        <v>0</v>
      </c>
      <c r="T22" s="287">
        <v>0</v>
      </c>
      <c r="U22" s="287">
        <v>0</v>
      </c>
      <c r="V22" s="287">
        <v>0</v>
      </c>
      <c r="W22" s="287">
        <v>0</v>
      </c>
      <c r="X22" s="287">
        <v>0</v>
      </c>
      <c r="Y22" s="287">
        <v>0</v>
      </c>
      <c r="Z22" s="287">
        <v>0</v>
      </c>
      <c r="AA22" s="287">
        <v>0</v>
      </c>
      <c r="AB22" s="287">
        <v>0</v>
      </c>
      <c r="AC22" s="287">
        <v>0</v>
      </c>
      <c r="AD22" s="287">
        <v>0</v>
      </c>
      <c r="AE22" s="288">
        <v>0</v>
      </c>
      <c r="AF22" s="285">
        <v>0</v>
      </c>
      <c r="AG22" s="286">
        <v>0</v>
      </c>
      <c r="AH22" s="287">
        <v>0</v>
      </c>
      <c r="AI22" s="287">
        <v>0</v>
      </c>
      <c r="AJ22" s="287">
        <v>0</v>
      </c>
      <c r="AK22" s="287">
        <v>0</v>
      </c>
      <c r="AL22" s="290">
        <f>SUM(C22:AK22)</f>
        <v>12172</v>
      </c>
      <c r="AM22" s="344"/>
      <c r="AN22" s="342"/>
      <c r="AO22" s="342"/>
      <c r="AP22" s="342"/>
      <c r="AQ22" s="342"/>
      <c r="AR22" s="342"/>
      <c r="AS22" s="342"/>
      <c r="AT22" s="342"/>
      <c r="AU22" s="342"/>
      <c r="AV22" s="342"/>
      <c r="AW22" s="342"/>
    </row>
    <row r="23" spans="1:49" ht="14.4" customHeight="1" x14ac:dyDescent="0.25">
      <c r="A23" s="65" t="s">
        <v>23</v>
      </c>
      <c r="B23" s="195" t="s">
        <v>687</v>
      </c>
      <c r="C23" s="287">
        <v>1276</v>
      </c>
      <c r="D23" s="345">
        <v>0</v>
      </c>
      <c r="E23" s="287">
        <v>0</v>
      </c>
      <c r="F23" s="287">
        <v>3</v>
      </c>
      <c r="G23" s="287">
        <v>0</v>
      </c>
      <c r="H23" s="289">
        <v>0</v>
      </c>
      <c r="I23" s="287">
        <v>1541</v>
      </c>
      <c r="J23" s="287">
        <v>218</v>
      </c>
      <c r="K23" s="289">
        <v>0</v>
      </c>
      <c r="L23" s="287">
        <v>0</v>
      </c>
      <c r="M23" s="287">
        <v>0</v>
      </c>
      <c r="N23" s="287">
        <v>36</v>
      </c>
      <c r="O23" s="287">
        <v>173</v>
      </c>
      <c r="P23" s="287">
        <v>0</v>
      </c>
      <c r="Q23" s="287">
        <v>0</v>
      </c>
      <c r="R23" s="287">
        <v>0</v>
      </c>
      <c r="S23" s="287">
        <v>0</v>
      </c>
      <c r="T23" s="287">
        <v>0</v>
      </c>
      <c r="U23" s="287">
        <v>0</v>
      </c>
      <c r="V23" s="287">
        <v>0</v>
      </c>
      <c r="W23" s="287">
        <v>0</v>
      </c>
      <c r="X23" s="287">
        <v>0</v>
      </c>
      <c r="Y23" s="287">
        <v>0</v>
      </c>
      <c r="Z23" s="287">
        <v>0</v>
      </c>
      <c r="AA23" s="287">
        <v>0</v>
      </c>
      <c r="AB23" s="287">
        <v>0</v>
      </c>
      <c r="AC23" s="287">
        <v>0</v>
      </c>
      <c r="AD23" s="287">
        <v>0</v>
      </c>
      <c r="AE23" s="288">
        <v>0</v>
      </c>
      <c r="AF23" s="285">
        <v>0</v>
      </c>
      <c r="AG23" s="286">
        <v>0</v>
      </c>
      <c r="AH23" s="287">
        <v>0</v>
      </c>
      <c r="AI23" s="287">
        <v>61</v>
      </c>
      <c r="AJ23" s="287">
        <v>19</v>
      </c>
      <c r="AK23" s="287">
        <v>0</v>
      </c>
      <c r="AL23" s="290">
        <f>SUM(C23:AK23)</f>
        <v>3327</v>
      </c>
      <c r="AM23" s="344"/>
      <c r="AN23" s="342"/>
      <c r="AO23" s="342"/>
      <c r="AP23" s="342"/>
      <c r="AQ23" s="342"/>
      <c r="AR23" s="342"/>
      <c r="AS23" s="342"/>
      <c r="AT23" s="342"/>
      <c r="AU23" s="342"/>
      <c r="AV23" s="342"/>
      <c r="AW23" s="342"/>
    </row>
    <row r="24" spans="1:49" ht="14.4" customHeight="1" x14ac:dyDescent="0.25">
      <c r="A24" s="434" t="s">
        <v>437</v>
      </c>
      <c r="B24" s="442"/>
      <c r="C24" s="287">
        <f>SUM(C22:C23)</f>
        <v>1276</v>
      </c>
      <c r="D24" s="287">
        <f t="shared" ref="D24:AK24" si="2">SUM(D22:D23)</f>
        <v>0</v>
      </c>
      <c r="E24" s="287">
        <f t="shared" si="2"/>
        <v>0</v>
      </c>
      <c r="F24" s="287">
        <f t="shared" si="2"/>
        <v>3</v>
      </c>
      <c r="G24" s="287">
        <f t="shared" si="2"/>
        <v>0</v>
      </c>
      <c r="H24" s="289">
        <f t="shared" si="2"/>
        <v>0</v>
      </c>
      <c r="I24" s="287">
        <f t="shared" si="2"/>
        <v>1542</v>
      </c>
      <c r="J24" s="287">
        <f t="shared" si="2"/>
        <v>220</v>
      </c>
      <c r="K24" s="289">
        <f t="shared" si="2"/>
        <v>0</v>
      </c>
      <c r="L24" s="287">
        <f t="shared" si="2"/>
        <v>0</v>
      </c>
      <c r="M24" s="287">
        <f t="shared" si="2"/>
        <v>0</v>
      </c>
      <c r="N24" s="287">
        <f t="shared" si="2"/>
        <v>36</v>
      </c>
      <c r="O24" s="287">
        <f t="shared" si="2"/>
        <v>12342</v>
      </c>
      <c r="P24" s="287">
        <f t="shared" si="2"/>
        <v>0</v>
      </c>
      <c r="Q24" s="287">
        <f t="shared" si="2"/>
        <v>0</v>
      </c>
      <c r="R24" s="287">
        <f t="shared" si="2"/>
        <v>0</v>
      </c>
      <c r="S24" s="287">
        <f t="shared" si="2"/>
        <v>0</v>
      </c>
      <c r="T24" s="287">
        <f t="shared" si="2"/>
        <v>0</v>
      </c>
      <c r="U24" s="287">
        <f t="shared" si="2"/>
        <v>0</v>
      </c>
      <c r="V24" s="287">
        <f t="shared" si="2"/>
        <v>0</v>
      </c>
      <c r="W24" s="287">
        <f t="shared" si="2"/>
        <v>0</v>
      </c>
      <c r="X24" s="287">
        <f t="shared" si="2"/>
        <v>0</v>
      </c>
      <c r="Y24" s="287">
        <f t="shared" si="2"/>
        <v>0</v>
      </c>
      <c r="Z24" s="287">
        <f t="shared" si="2"/>
        <v>0</v>
      </c>
      <c r="AA24" s="287">
        <f t="shared" si="2"/>
        <v>0</v>
      </c>
      <c r="AB24" s="287">
        <f t="shared" si="2"/>
        <v>0</v>
      </c>
      <c r="AC24" s="287">
        <f t="shared" si="2"/>
        <v>0</v>
      </c>
      <c r="AD24" s="287">
        <f t="shared" si="2"/>
        <v>0</v>
      </c>
      <c r="AE24" s="288">
        <f t="shared" si="2"/>
        <v>0</v>
      </c>
      <c r="AF24" s="285">
        <f t="shared" si="2"/>
        <v>0</v>
      </c>
      <c r="AG24" s="286">
        <f t="shared" si="2"/>
        <v>0</v>
      </c>
      <c r="AH24" s="287">
        <f t="shared" si="2"/>
        <v>0</v>
      </c>
      <c r="AI24" s="287">
        <f t="shared" si="2"/>
        <v>61</v>
      </c>
      <c r="AJ24" s="287">
        <f t="shared" si="2"/>
        <v>19</v>
      </c>
      <c r="AK24" s="287">
        <f t="shared" si="2"/>
        <v>0</v>
      </c>
      <c r="AL24" s="290">
        <f>SUM(C24:AK24)</f>
        <v>15499</v>
      </c>
      <c r="AM24" s="347"/>
      <c r="AN24" s="342"/>
      <c r="AO24" s="342"/>
      <c r="AP24" s="342"/>
      <c r="AQ24" s="342"/>
      <c r="AR24" s="342"/>
      <c r="AS24" s="342"/>
      <c r="AT24" s="342"/>
      <c r="AU24" s="342"/>
      <c r="AV24" s="342"/>
      <c r="AW24" s="342"/>
    </row>
    <row r="25" spans="1:49" ht="8.1999999999999993" customHeight="1" x14ac:dyDescent="0.25">
      <c r="A25" s="243"/>
      <c r="B25" s="195"/>
      <c r="C25" s="281"/>
      <c r="D25" s="281"/>
      <c r="E25" s="281"/>
      <c r="F25" s="281"/>
      <c r="G25" s="281"/>
      <c r="H25" s="312"/>
      <c r="I25" s="281"/>
      <c r="J25" s="281"/>
      <c r="K25" s="312"/>
      <c r="L25" s="281"/>
      <c r="M25" s="281"/>
      <c r="N25" s="281"/>
      <c r="O25" s="281"/>
      <c r="P25" s="281"/>
      <c r="Q25" s="281"/>
      <c r="R25" s="281"/>
      <c r="S25" s="281"/>
      <c r="T25" s="281"/>
      <c r="U25" s="312"/>
      <c r="V25" s="312"/>
      <c r="W25" s="281"/>
      <c r="X25" s="281"/>
      <c r="Y25" s="281"/>
      <c r="Z25" s="281"/>
      <c r="AA25" s="312"/>
      <c r="AB25" s="312"/>
      <c r="AC25" s="312"/>
      <c r="AD25" s="312"/>
      <c r="AE25" s="312"/>
      <c r="AF25" s="312"/>
      <c r="AG25" s="312"/>
      <c r="AH25" s="281"/>
      <c r="AI25" s="281"/>
      <c r="AJ25" s="281"/>
      <c r="AK25" s="281"/>
      <c r="AL25" s="283"/>
      <c r="AM25" s="344"/>
      <c r="AN25" s="342"/>
      <c r="AO25" s="342"/>
      <c r="AP25" s="342"/>
      <c r="AQ25" s="342"/>
      <c r="AR25" s="342"/>
      <c r="AS25" s="342"/>
      <c r="AT25" s="342"/>
      <c r="AU25" s="342"/>
      <c r="AV25" s="342"/>
      <c r="AW25" s="342"/>
    </row>
    <row r="26" spans="1:49" ht="15.05" customHeight="1" x14ac:dyDescent="0.25">
      <c r="A26" s="66" t="s">
        <v>438</v>
      </c>
      <c r="B26" s="59" t="s">
        <v>48</v>
      </c>
      <c r="C26" s="312"/>
      <c r="D26" s="312"/>
      <c r="E26" s="312"/>
      <c r="F26" s="312"/>
      <c r="G26" s="312"/>
      <c r="H26" s="313"/>
      <c r="I26" s="312"/>
      <c r="J26" s="312"/>
      <c r="K26" s="313"/>
      <c r="L26" s="312"/>
      <c r="M26" s="312"/>
      <c r="N26" s="312"/>
      <c r="O26" s="312"/>
      <c r="P26" s="312"/>
      <c r="Q26" s="312"/>
      <c r="R26" s="312"/>
      <c r="S26" s="312"/>
      <c r="T26" s="312"/>
      <c r="U26" s="313"/>
      <c r="V26" s="313"/>
      <c r="W26" s="312"/>
      <c r="X26" s="312"/>
      <c r="Y26" s="312"/>
      <c r="Z26" s="312"/>
      <c r="AA26" s="313"/>
      <c r="AB26" s="313"/>
      <c r="AC26" s="313"/>
      <c r="AD26" s="313"/>
      <c r="AE26" s="313"/>
      <c r="AF26" s="313"/>
      <c r="AG26" s="313"/>
      <c r="AH26" s="312"/>
      <c r="AI26" s="312"/>
      <c r="AJ26" s="312"/>
      <c r="AK26" s="312"/>
      <c r="AL26" s="314"/>
      <c r="AM26" s="344"/>
      <c r="AN26" s="342"/>
      <c r="AO26" s="342"/>
      <c r="AP26" s="342"/>
      <c r="AQ26" s="342"/>
      <c r="AR26" s="342"/>
      <c r="AS26" s="342"/>
      <c r="AT26" s="342"/>
      <c r="AU26" s="342"/>
      <c r="AV26" s="342"/>
      <c r="AW26" s="342"/>
    </row>
    <row r="27" spans="1:49" ht="14.4" customHeight="1" x14ac:dyDescent="0.25">
      <c r="A27" s="65" t="s">
        <v>24</v>
      </c>
      <c r="B27" s="195" t="s">
        <v>439</v>
      </c>
      <c r="C27" s="287">
        <v>2053</v>
      </c>
      <c r="D27" s="345">
        <v>21</v>
      </c>
      <c r="E27" s="287">
        <v>0</v>
      </c>
      <c r="F27" s="287">
        <v>1462</v>
      </c>
      <c r="G27" s="287">
        <v>0</v>
      </c>
      <c r="H27" s="289">
        <v>0</v>
      </c>
      <c r="I27" s="287">
        <v>629</v>
      </c>
      <c r="J27" s="287">
        <v>4625</v>
      </c>
      <c r="K27" s="289">
        <v>0</v>
      </c>
      <c r="L27" s="287">
        <v>2</v>
      </c>
      <c r="M27" s="287">
        <v>0</v>
      </c>
      <c r="N27" s="287">
        <v>0</v>
      </c>
      <c r="O27" s="287">
        <v>373</v>
      </c>
      <c r="P27" s="287">
        <v>0</v>
      </c>
      <c r="Q27" s="287">
        <v>0</v>
      </c>
      <c r="R27" s="287">
        <v>2</v>
      </c>
      <c r="S27" s="287">
        <v>0</v>
      </c>
      <c r="T27" s="287">
        <v>0</v>
      </c>
      <c r="U27" s="287">
        <v>0</v>
      </c>
      <c r="V27" s="287">
        <v>0</v>
      </c>
      <c r="W27" s="287">
        <v>0</v>
      </c>
      <c r="X27" s="287">
        <v>0</v>
      </c>
      <c r="Y27" s="287">
        <v>0</v>
      </c>
      <c r="Z27" s="287">
        <v>0</v>
      </c>
      <c r="AA27" s="287">
        <v>0</v>
      </c>
      <c r="AB27" s="287">
        <v>0</v>
      </c>
      <c r="AC27" s="287">
        <v>0</v>
      </c>
      <c r="AD27" s="287">
        <v>0</v>
      </c>
      <c r="AE27" s="288">
        <v>0</v>
      </c>
      <c r="AF27" s="285">
        <v>0</v>
      </c>
      <c r="AG27" s="286">
        <v>0</v>
      </c>
      <c r="AH27" s="287">
        <v>0</v>
      </c>
      <c r="AI27" s="287">
        <v>891</v>
      </c>
      <c r="AJ27" s="287">
        <v>563</v>
      </c>
      <c r="AK27" s="287">
        <v>-10</v>
      </c>
      <c r="AL27" s="290">
        <f t="shared" ref="AL27:AL32" si="3">SUM(C27:AK27)</f>
        <v>10611</v>
      </c>
      <c r="AM27" s="344"/>
      <c r="AN27" s="342"/>
      <c r="AO27" s="342"/>
      <c r="AP27" s="342"/>
      <c r="AQ27" s="342"/>
      <c r="AR27" s="342"/>
      <c r="AS27" s="342"/>
      <c r="AT27" s="342"/>
      <c r="AU27" s="342"/>
      <c r="AV27" s="342"/>
      <c r="AW27" s="342"/>
    </row>
    <row r="28" spans="1:49" ht="14.4" customHeight="1" x14ac:dyDescent="0.25">
      <c r="A28" s="65" t="s">
        <v>25</v>
      </c>
      <c r="B28" s="195" t="s">
        <v>50</v>
      </c>
      <c r="C28" s="287">
        <v>680</v>
      </c>
      <c r="D28" s="345">
        <v>152</v>
      </c>
      <c r="E28" s="287">
        <v>0</v>
      </c>
      <c r="F28" s="287">
        <v>20</v>
      </c>
      <c r="G28" s="287">
        <v>46</v>
      </c>
      <c r="H28" s="289">
        <v>0</v>
      </c>
      <c r="I28" s="287">
        <v>232</v>
      </c>
      <c r="J28" s="287">
        <v>998</v>
      </c>
      <c r="K28" s="289">
        <v>0</v>
      </c>
      <c r="L28" s="287">
        <v>0</v>
      </c>
      <c r="M28" s="287">
        <v>0</v>
      </c>
      <c r="N28" s="287">
        <v>0</v>
      </c>
      <c r="O28" s="287">
        <v>136</v>
      </c>
      <c r="P28" s="287">
        <v>0</v>
      </c>
      <c r="Q28" s="287">
        <v>0</v>
      </c>
      <c r="R28" s="287">
        <v>0</v>
      </c>
      <c r="S28" s="287">
        <v>0</v>
      </c>
      <c r="T28" s="287">
        <v>0</v>
      </c>
      <c r="U28" s="287">
        <v>0</v>
      </c>
      <c r="V28" s="287">
        <v>0</v>
      </c>
      <c r="W28" s="287">
        <v>0</v>
      </c>
      <c r="X28" s="287">
        <v>0</v>
      </c>
      <c r="Y28" s="287">
        <v>0</v>
      </c>
      <c r="Z28" s="287">
        <v>0</v>
      </c>
      <c r="AA28" s="287">
        <v>0</v>
      </c>
      <c r="AB28" s="287">
        <v>0</v>
      </c>
      <c r="AC28" s="287">
        <v>1</v>
      </c>
      <c r="AD28" s="287">
        <v>0</v>
      </c>
      <c r="AE28" s="288">
        <v>0</v>
      </c>
      <c r="AF28" s="285">
        <v>0</v>
      </c>
      <c r="AG28" s="286">
        <v>0</v>
      </c>
      <c r="AH28" s="287">
        <v>0</v>
      </c>
      <c r="AI28" s="287">
        <v>847</v>
      </c>
      <c r="AJ28" s="287">
        <v>700</v>
      </c>
      <c r="AK28" s="287">
        <v>0</v>
      </c>
      <c r="AL28" s="290">
        <f t="shared" si="3"/>
        <v>3812</v>
      </c>
      <c r="AM28" s="344"/>
      <c r="AN28" s="342"/>
      <c r="AO28" s="342"/>
      <c r="AP28" s="342"/>
      <c r="AQ28" s="342"/>
      <c r="AR28" s="342"/>
      <c r="AS28" s="342"/>
      <c r="AT28" s="342"/>
      <c r="AU28" s="342"/>
      <c r="AV28" s="342"/>
      <c r="AW28" s="342"/>
    </row>
    <row r="29" spans="1:49" ht="14.4" customHeight="1" x14ac:dyDescent="0.25">
      <c r="A29" s="65" t="s">
        <v>26</v>
      </c>
      <c r="B29" s="195" t="s">
        <v>440</v>
      </c>
      <c r="C29" s="287">
        <v>52</v>
      </c>
      <c r="D29" s="345">
        <v>1</v>
      </c>
      <c r="E29" s="287">
        <v>0</v>
      </c>
      <c r="F29" s="287">
        <v>0</v>
      </c>
      <c r="G29" s="287">
        <v>0</v>
      </c>
      <c r="H29" s="289">
        <v>0</v>
      </c>
      <c r="I29" s="287">
        <v>41</v>
      </c>
      <c r="J29" s="287">
        <v>2</v>
      </c>
      <c r="K29" s="289">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8">
        <v>0</v>
      </c>
      <c r="AF29" s="285">
        <v>0</v>
      </c>
      <c r="AG29" s="286">
        <v>0</v>
      </c>
      <c r="AH29" s="287">
        <v>0</v>
      </c>
      <c r="AI29" s="287">
        <v>4</v>
      </c>
      <c r="AJ29" s="287">
        <v>3</v>
      </c>
      <c r="AK29" s="287">
        <v>0</v>
      </c>
      <c r="AL29" s="290">
        <f t="shared" si="3"/>
        <v>103</v>
      </c>
      <c r="AM29" s="344"/>
      <c r="AN29" s="342"/>
      <c r="AO29" s="342"/>
      <c r="AP29" s="342"/>
      <c r="AQ29" s="342"/>
      <c r="AR29" s="342"/>
      <c r="AS29" s="342"/>
      <c r="AT29" s="342"/>
      <c r="AU29" s="342"/>
      <c r="AV29" s="342"/>
      <c r="AW29" s="342"/>
    </row>
    <row r="30" spans="1:49" ht="14.4" customHeight="1" x14ac:dyDescent="0.25">
      <c r="A30" s="65" t="s">
        <v>441</v>
      </c>
      <c r="B30" s="195" t="s">
        <v>442</v>
      </c>
      <c r="C30" s="287">
        <v>113</v>
      </c>
      <c r="D30" s="345">
        <v>1</v>
      </c>
      <c r="E30" s="287">
        <v>0</v>
      </c>
      <c r="F30" s="287">
        <v>11</v>
      </c>
      <c r="G30" s="287">
        <v>9</v>
      </c>
      <c r="H30" s="289">
        <v>0</v>
      </c>
      <c r="I30" s="287">
        <v>151</v>
      </c>
      <c r="J30" s="287">
        <v>163</v>
      </c>
      <c r="K30" s="289">
        <v>0</v>
      </c>
      <c r="L30" s="287">
        <v>0</v>
      </c>
      <c r="M30" s="287">
        <v>0</v>
      </c>
      <c r="N30" s="287">
        <v>0</v>
      </c>
      <c r="O30" s="287">
        <v>34</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8">
        <v>0</v>
      </c>
      <c r="AF30" s="285">
        <v>0</v>
      </c>
      <c r="AG30" s="286">
        <v>0</v>
      </c>
      <c r="AH30" s="287">
        <v>185</v>
      </c>
      <c r="AI30" s="287">
        <v>262</v>
      </c>
      <c r="AJ30" s="287">
        <v>235</v>
      </c>
      <c r="AK30" s="287">
        <v>7</v>
      </c>
      <c r="AL30" s="290">
        <f t="shared" si="3"/>
        <v>1171</v>
      </c>
      <c r="AM30" s="344"/>
      <c r="AN30" s="342"/>
      <c r="AO30" s="342"/>
      <c r="AP30" s="342"/>
      <c r="AQ30" s="342"/>
      <c r="AR30" s="342"/>
      <c r="AS30" s="342"/>
      <c r="AT30" s="342"/>
      <c r="AU30" s="342"/>
      <c r="AV30" s="342"/>
      <c r="AW30" s="342"/>
    </row>
    <row r="31" spans="1:49" ht="14.4" customHeight="1" x14ac:dyDescent="0.25">
      <c r="A31" s="65" t="s">
        <v>443</v>
      </c>
      <c r="B31" s="195" t="s">
        <v>49</v>
      </c>
      <c r="C31" s="287">
        <v>0</v>
      </c>
      <c r="D31" s="345">
        <v>0</v>
      </c>
      <c r="E31" s="287">
        <v>0</v>
      </c>
      <c r="F31" s="287">
        <v>22</v>
      </c>
      <c r="G31" s="287">
        <v>0</v>
      </c>
      <c r="H31" s="289">
        <v>0</v>
      </c>
      <c r="I31" s="287">
        <v>6</v>
      </c>
      <c r="J31" s="287">
        <v>616</v>
      </c>
      <c r="K31" s="289">
        <v>0</v>
      </c>
      <c r="L31" s="287">
        <v>142</v>
      </c>
      <c r="M31" s="287">
        <v>0</v>
      </c>
      <c r="N31" s="287">
        <v>0</v>
      </c>
      <c r="O31" s="287">
        <v>380</v>
      </c>
      <c r="P31" s="287">
        <v>0</v>
      </c>
      <c r="Q31" s="287">
        <v>0</v>
      </c>
      <c r="R31" s="287">
        <v>0</v>
      </c>
      <c r="S31" s="287">
        <v>0</v>
      </c>
      <c r="T31" s="287">
        <v>21</v>
      </c>
      <c r="U31" s="287">
        <v>0</v>
      </c>
      <c r="V31" s="287">
        <v>0</v>
      </c>
      <c r="W31" s="287">
        <v>0</v>
      </c>
      <c r="X31" s="287">
        <v>0</v>
      </c>
      <c r="Y31" s="287">
        <v>0</v>
      </c>
      <c r="Z31" s="287">
        <v>0</v>
      </c>
      <c r="AA31" s="287">
        <v>0</v>
      </c>
      <c r="AB31" s="287">
        <v>0</v>
      </c>
      <c r="AC31" s="287">
        <v>0</v>
      </c>
      <c r="AD31" s="287">
        <v>0</v>
      </c>
      <c r="AE31" s="288">
        <v>0</v>
      </c>
      <c r="AF31" s="285">
        <v>0</v>
      </c>
      <c r="AG31" s="286">
        <v>0</v>
      </c>
      <c r="AH31" s="287">
        <v>0</v>
      </c>
      <c r="AI31" s="287">
        <v>1</v>
      </c>
      <c r="AJ31" s="287">
        <v>1</v>
      </c>
      <c r="AK31" s="287">
        <v>0</v>
      </c>
      <c r="AL31" s="290">
        <f t="shared" si="3"/>
        <v>1189</v>
      </c>
      <c r="AM31" s="344"/>
      <c r="AN31" s="342"/>
      <c r="AO31" s="342"/>
      <c r="AP31" s="342"/>
      <c r="AQ31" s="342"/>
      <c r="AR31" s="342"/>
      <c r="AS31" s="342"/>
      <c r="AT31" s="342"/>
      <c r="AU31" s="342"/>
      <c r="AV31" s="342"/>
      <c r="AW31" s="342"/>
    </row>
    <row r="32" spans="1:49" ht="14.4" customHeight="1" x14ac:dyDescent="0.25">
      <c r="A32" s="434" t="s">
        <v>444</v>
      </c>
      <c r="B32" s="435"/>
      <c r="C32" s="317">
        <f>SUM(C27:C31)</f>
        <v>2898</v>
      </c>
      <c r="D32" s="319">
        <f t="shared" ref="D32:AK32" si="4">SUM(D27:D31)</f>
        <v>175</v>
      </c>
      <c r="E32" s="308">
        <f t="shared" si="4"/>
        <v>0</v>
      </c>
      <c r="F32" s="317">
        <f t="shared" si="4"/>
        <v>1515</v>
      </c>
      <c r="G32" s="317">
        <f t="shared" si="4"/>
        <v>55</v>
      </c>
      <c r="H32" s="289">
        <f t="shared" si="4"/>
        <v>0</v>
      </c>
      <c r="I32" s="317">
        <f t="shared" si="4"/>
        <v>1059</v>
      </c>
      <c r="J32" s="317">
        <f t="shared" si="4"/>
        <v>6404</v>
      </c>
      <c r="K32" s="289">
        <f t="shared" si="4"/>
        <v>0</v>
      </c>
      <c r="L32" s="317">
        <f t="shared" si="4"/>
        <v>144</v>
      </c>
      <c r="M32" s="317">
        <f t="shared" si="4"/>
        <v>0</v>
      </c>
      <c r="N32" s="317">
        <f t="shared" si="4"/>
        <v>0</v>
      </c>
      <c r="O32" s="317">
        <f t="shared" si="4"/>
        <v>923</v>
      </c>
      <c r="P32" s="317">
        <f t="shared" si="4"/>
        <v>0</v>
      </c>
      <c r="Q32" s="317">
        <f t="shared" si="4"/>
        <v>0</v>
      </c>
      <c r="R32" s="317">
        <f t="shared" si="4"/>
        <v>2</v>
      </c>
      <c r="S32" s="317">
        <f t="shared" si="4"/>
        <v>0</v>
      </c>
      <c r="T32" s="317">
        <f t="shared" si="4"/>
        <v>21</v>
      </c>
      <c r="U32" s="308">
        <f t="shared" si="4"/>
        <v>0</v>
      </c>
      <c r="V32" s="308">
        <f t="shared" si="4"/>
        <v>0</v>
      </c>
      <c r="W32" s="317">
        <f t="shared" si="4"/>
        <v>0</v>
      </c>
      <c r="X32" s="317">
        <f t="shared" si="4"/>
        <v>0</v>
      </c>
      <c r="Y32" s="317">
        <f t="shared" si="4"/>
        <v>0</v>
      </c>
      <c r="Z32" s="317">
        <f t="shared" si="4"/>
        <v>0</v>
      </c>
      <c r="AA32" s="308">
        <f t="shared" si="4"/>
        <v>0</v>
      </c>
      <c r="AB32" s="308">
        <f t="shared" si="4"/>
        <v>0</v>
      </c>
      <c r="AC32" s="308">
        <f t="shared" si="4"/>
        <v>1</v>
      </c>
      <c r="AD32" s="308">
        <f t="shared" si="4"/>
        <v>0</v>
      </c>
      <c r="AE32" s="288">
        <f t="shared" si="4"/>
        <v>0</v>
      </c>
      <c r="AF32" s="340">
        <f t="shared" si="4"/>
        <v>0</v>
      </c>
      <c r="AG32" s="286">
        <f t="shared" si="4"/>
        <v>0</v>
      </c>
      <c r="AH32" s="317">
        <f t="shared" si="4"/>
        <v>185</v>
      </c>
      <c r="AI32" s="317">
        <f t="shared" si="4"/>
        <v>2005</v>
      </c>
      <c r="AJ32" s="317">
        <f t="shared" si="4"/>
        <v>1502</v>
      </c>
      <c r="AK32" s="317">
        <f t="shared" si="4"/>
        <v>-3</v>
      </c>
      <c r="AL32" s="318">
        <f t="shared" si="3"/>
        <v>16886</v>
      </c>
      <c r="AM32" s="347"/>
      <c r="AN32" s="342"/>
      <c r="AO32" s="342"/>
      <c r="AP32" s="342"/>
      <c r="AQ32" s="342"/>
      <c r="AR32" s="342"/>
      <c r="AS32" s="342"/>
      <c r="AT32" s="342"/>
      <c r="AU32" s="342"/>
      <c r="AV32" s="342"/>
      <c r="AW32" s="342"/>
    </row>
    <row r="33" spans="1:49" ht="8.1999999999999993" customHeight="1" x14ac:dyDescent="0.25">
      <c r="A33" s="243"/>
      <c r="B33" s="195"/>
      <c r="C33" s="281"/>
      <c r="D33" s="281"/>
      <c r="E33" s="281"/>
      <c r="F33" s="281"/>
      <c r="G33" s="281"/>
      <c r="H33" s="312"/>
      <c r="I33" s="281"/>
      <c r="J33" s="281"/>
      <c r="K33" s="312"/>
      <c r="L33" s="281"/>
      <c r="M33" s="281"/>
      <c r="N33" s="281"/>
      <c r="O33" s="281"/>
      <c r="P33" s="281"/>
      <c r="Q33" s="281"/>
      <c r="R33" s="281"/>
      <c r="S33" s="281"/>
      <c r="T33" s="281"/>
      <c r="U33" s="312"/>
      <c r="V33" s="312"/>
      <c r="W33" s="281"/>
      <c r="X33" s="281"/>
      <c r="Y33" s="281"/>
      <c r="Z33" s="281"/>
      <c r="AA33" s="312"/>
      <c r="AB33" s="312"/>
      <c r="AC33" s="312"/>
      <c r="AD33" s="312"/>
      <c r="AE33" s="312"/>
      <c r="AF33" s="312"/>
      <c r="AG33" s="312"/>
      <c r="AH33" s="281"/>
      <c r="AI33" s="281"/>
      <c r="AJ33" s="281"/>
      <c r="AK33" s="281"/>
      <c r="AL33" s="283"/>
      <c r="AM33" s="344"/>
      <c r="AN33" s="342"/>
      <c r="AO33" s="342"/>
      <c r="AP33" s="342"/>
      <c r="AQ33" s="342"/>
      <c r="AR33" s="342"/>
      <c r="AS33" s="342"/>
      <c r="AT33" s="342"/>
      <c r="AU33" s="342"/>
      <c r="AV33" s="342"/>
      <c r="AW33" s="342"/>
    </row>
    <row r="34" spans="1:49" x14ac:dyDescent="0.25">
      <c r="A34" s="58" t="s">
        <v>445</v>
      </c>
      <c r="B34" s="59" t="s">
        <v>446</v>
      </c>
      <c r="C34" s="312"/>
      <c r="D34" s="312"/>
      <c r="E34" s="312"/>
      <c r="F34" s="312"/>
      <c r="G34" s="312"/>
      <c r="H34" s="313"/>
      <c r="I34" s="312"/>
      <c r="J34" s="312"/>
      <c r="K34" s="313"/>
      <c r="L34" s="312"/>
      <c r="M34" s="312"/>
      <c r="N34" s="312"/>
      <c r="O34" s="312"/>
      <c r="P34" s="312"/>
      <c r="Q34" s="312"/>
      <c r="R34" s="312"/>
      <c r="S34" s="312"/>
      <c r="T34" s="312"/>
      <c r="U34" s="313"/>
      <c r="V34" s="313"/>
      <c r="W34" s="312"/>
      <c r="X34" s="312"/>
      <c r="Y34" s="312"/>
      <c r="Z34" s="312"/>
      <c r="AA34" s="313"/>
      <c r="AB34" s="313"/>
      <c r="AC34" s="313"/>
      <c r="AD34" s="313"/>
      <c r="AE34" s="313"/>
      <c r="AF34" s="313"/>
      <c r="AG34" s="313"/>
      <c r="AH34" s="312"/>
      <c r="AI34" s="312"/>
      <c r="AJ34" s="312"/>
      <c r="AK34" s="312"/>
      <c r="AL34" s="314"/>
      <c r="AM34" s="344"/>
      <c r="AN34" s="342"/>
      <c r="AO34" s="342"/>
      <c r="AP34" s="342"/>
      <c r="AQ34" s="342"/>
      <c r="AR34" s="342"/>
      <c r="AS34" s="342"/>
      <c r="AT34" s="342"/>
      <c r="AU34" s="342"/>
      <c r="AV34" s="342"/>
      <c r="AW34" s="342"/>
    </row>
    <row r="35" spans="1:49" ht="14.4" customHeight="1" x14ac:dyDescent="0.25">
      <c r="A35" s="65" t="s">
        <v>27</v>
      </c>
      <c r="B35" s="195" t="s">
        <v>447</v>
      </c>
      <c r="C35" s="287">
        <v>147</v>
      </c>
      <c r="D35" s="345">
        <v>0</v>
      </c>
      <c r="E35" s="287">
        <v>0</v>
      </c>
      <c r="F35" s="287">
        <v>0</v>
      </c>
      <c r="G35" s="287">
        <v>0</v>
      </c>
      <c r="H35" s="289">
        <v>0</v>
      </c>
      <c r="I35" s="287">
        <v>1</v>
      </c>
      <c r="J35" s="287">
        <v>84</v>
      </c>
      <c r="K35" s="289">
        <v>0</v>
      </c>
      <c r="L35" s="287">
        <v>-723</v>
      </c>
      <c r="M35" s="287">
        <v>0</v>
      </c>
      <c r="N35" s="287">
        <v>0</v>
      </c>
      <c r="O35" s="287">
        <v>51</v>
      </c>
      <c r="P35" s="287">
        <v>0</v>
      </c>
      <c r="Q35" s="287">
        <v>0</v>
      </c>
      <c r="R35" s="287">
        <v>9</v>
      </c>
      <c r="S35" s="287">
        <v>0</v>
      </c>
      <c r="T35" s="287">
        <v>37</v>
      </c>
      <c r="U35" s="287">
        <v>0</v>
      </c>
      <c r="V35" s="287">
        <v>0</v>
      </c>
      <c r="W35" s="287">
        <v>0</v>
      </c>
      <c r="X35" s="287">
        <v>0</v>
      </c>
      <c r="Y35" s="287">
        <v>0</v>
      </c>
      <c r="Z35" s="287">
        <v>0</v>
      </c>
      <c r="AA35" s="287">
        <v>0</v>
      </c>
      <c r="AB35" s="287">
        <v>0</v>
      </c>
      <c r="AC35" s="287">
        <v>44</v>
      </c>
      <c r="AD35" s="287">
        <v>0</v>
      </c>
      <c r="AE35" s="288">
        <v>0</v>
      </c>
      <c r="AF35" s="285">
        <v>0</v>
      </c>
      <c r="AG35" s="285">
        <v>0</v>
      </c>
      <c r="AH35" s="287">
        <v>0</v>
      </c>
      <c r="AI35" s="287">
        <v>0</v>
      </c>
      <c r="AJ35" s="287">
        <v>0</v>
      </c>
      <c r="AK35" s="287">
        <v>0</v>
      </c>
      <c r="AL35" s="290">
        <f>SUM(C35:AK35)</f>
        <v>-350</v>
      </c>
      <c r="AM35" s="344"/>
      <c r="AN35" s="342"/>
      <c r="AO35" s="342"/>
      <c r="AP35" s="342"/>
      <c r="AQ35" s="342"/>
      <c r="AR35" s="342"/>
      <c r="AS35" s="342"/>
      <c r="AT35" s="342"/>
      <c r="AU35" s="342"/>
      <c r="AV35" s="342"/>
      <c r="AW35" s="342"/>
    </row>
    <row r="36" spans="1:49" ht="14.4" customHeight="1" x14ac:dyDescent="0.25">
      <c r="A36" s="65" t="s">
        <v>353</v>
      </c>
      <c r="B36" s="195" t="s">
        <v>448</v>
      </c>
      <c r="C36" s="287">
        <v>580</v>
      </c>
      <c r="D36" s="345">
        <v>23</v>
      </c>
      <c r="E36" s="287">
        <v>0</v>
      </c>
      <c r="F36" s="287">
        <v>473</v>
      </c>
      <c r="G36" s="287">
        <v>0</v>
      </c>
      <c r="H36" s="289">
        <v>0</v>
      </c>
      <c r="I36" s="287">
        <v>136</v>
      </c>
      <c r="J36" s="287">
        <v>751</v>
      </c>
      <c r="K36" s="289">
        <v>0</v>
      </c>
      <c r="L36" s="287">
        <v>44</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104</v>
      </c>
      <c r="AD36" s="287">
        <v>0</v>
      </c>
      <c r="AE36" s="288">
        <v>0</v>
      </c>
      <c r="AF36" s="285">
        <v>0</v>
      </c>
      <c r="AG36" s="285">
        <v>0</v>
      </c>
      <c r="AH36" s="287">
        <v>0</v>
      </c>
      <c r="AI36" s="287">
        <v>0</v>
      </c>
      <c r="AJ36" s="287">
        <v>806</v>
      </c>
      <c r="AK36" s="287">
        <v>112</v>
      </c>
      <c r="AL36" s="290">
        <f>SUM(C36:AK36)</f>
        <v>3029</v>
      </c>
      <c r="AM36" s="344"/>
      <c r="AN36" s="342"/>
      <c r="AO36" s="342"/>
      <c r="AP36" s="342"/>
      <c r="AQ36" s="342"/>
      <c r="AR36" s="342"/>
      <c r="AS36" s="342"/>
      <c r="AT36" s="342"/>
      <c r="AU36" s="342"/>
      <c r="AV36" s="342"/>
      <c r="AW36" s="342"/>
    </row>
    <row r="37" spans="1:49" ht="14.4" customHeight="1" x14ac:dyDescent="0.25">
      <c r="A37" s="65" t="s">
        <v>354</v>
      </c>
      <c r="B37" s="195" t="s">
        <v>449</v>
      </c>
      <c r="C37" s="287">
        <v>378</v>
      </c>
      <c r="D37" s="345">
        <v>1</v>
      </c>
      <c r="E37" s="287">
        <v>0</v>
      </c>
      <c r="F37" s="287">
        <v>0</v>
      </c>
      <c r="G37" s="287">
        <v>0</v>
      </c>
      <c r="H37" s="289">
        <v>0</v>
      </c>
      <c r="I37" s="287">
        <v>28</v>
      </c>
      <c r="J37" s="287">
        <v>183</v>
      </c>
      <c r="K37" s="289">
        <v>0</v>
      </c>
      <c r="L37" s="287">
        <v>165</v>
      </c>
      <c r="M37" s="287">
        <v>0</v>
      </c>
      <c r="N37" s="287">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8">
        <v>0</v>
      </c>
      <c r="AF37" s="285">
        <v>0</v>
      </c>
      <c r="AG37" s="285">
        <v>0</v>
      </c>
      <c r="AH37" s="287">
        <v>0</v>
      </c>
      <c r="AI37" s="287">
        <v>0</v>
      </c>
      <c r="AJ37" s="287">
        <v>0</v>
      </c>
      <c r="AK37" s="287">
        <v>0</v>
      </c>
      <c r="AL37" s="290">
        <f>SUM(C37:AK37)</f>
        <v>755</v>
      </c>
      <c r="AM37" s="344"/>
      <c r="AN37" s="342"/>
      <c r="AO37" s="342"/>
      <c r="AP37" s="342"/>
      <c r="AQ37" s="342"/>
      <c r="AR37" s="342"/>
      <c r="AS37" s="342"/>
      <c r="AT37" s="342"/>
      <c r="AU37" s="342"/>
      <c r="AV37" s="342"/>
      <c r="AW37" s="342"/>
    </row>
    <row r="38" spans="1:49" ht="14.4" customHeight="1" x14ac:dyDescent="0.25">
      <c r="A38" s="65" t="s">
        <v>133</v>
      </c>
      <c r="B38" s="195" t="s">
        <v>450</v>
      </c>
      <c r="C38" s="287">
        <v>184</v>
      </c>
      <c r="D38" s="345">
        <v>0</v>
      </c>
      <c r="E38" s="287">
        <v>0</v>
      </c>
      <c r="F38" s="287">
        <v>0</v>
      </c>
      <c r="G38" s="287">
        <v>0</v>
      </c>
      <c r="H38" s="289">
        <v>0</v>
      </c>
      <c r="I38" s="287">
        <v>143</v>
      </c>
      <c r="J38" s="287">
        <v>363</v>
      </c>
      <c r="K38" s="289">
        <v>0</v>
      </c>
      <c r="L38" s="287">
        <v>1471</v>
      </c>
      <c r="M38" s="287">
        <v>0</v>
      </c>
      <c r="N38" s="287">
        <v>0</v>
      </c>
      <c r="O38" s="287">
        <v>0</v>
      </c>
      <c r="P38" s="287">
        <v>0</v>
      </c>
      <c r="Q38" s="287">
        <v>0</v>
      </c>
      <c r="R38" s="287">
        <v>7</v>
      </c>
      <c r="S38" s="287">
        <v>0</v>
      </c>
      <c r="T38" s="287">
        <v>119</v>
      </c>
      <c r="U38" s="287">
        <v>0</v>
      </c>
      <c r="V38" s="287">
        <v>0</v>
      </c>
      <c r="W38" s="287">
        <v>0</v>
      </c>
      <c r="X38" s="287">
        <v>0</v>
      </c>
      <c r="Y38" s="287">
        <v>0</v>
      </c>
      <c r="Z38" s="287">
        <v>0</v>
      </c>
      <c r="AA38" s="287">
        <v>0</v>
      </c>
      <c r="AB38" s="287">
        <v>0</v>
      </c>
      <c r="AC38" s="287">
        <v>0</v>
      </c>
      <c r="AD38" s="287">
        <v>0</v>
      </c>
      <c r="AE38" s="288">
        <v>0</v>
      </c>
      <c r="AF38" s="285">
        <v>0</v>
      </c>
      <c r="AG38" s="285">
        <v>0</v>
      </c>
      <c r="AH38" s="287">
        <v>0</v>
      </c>
      <c r="AI38" s="287">
        <v>156</v>
      </c>
      <c r="AJ38" s="287">
        <v>10</v>
      </c>
      <c r="AK38" s="287">
        <v>0</v>
      </c>
      <c r="AL38" s="290">
        <f>SUM(C38:AK38)</f>
        <v>2453</v>
      </c>
      <c r="AM38" s="344"/>
      <c r="AN38" s="342"/>
      <c r="AO38" s="342"/>
      <c r="AP38" s="342"/>
      <c r="AQ38" s="342"/>
      <c r="AR38" s="342"/>
      <c r="AS38" s="342"/>
      <c r="AT38" s="342"/>
      <c r="AU38" s="342"/>
      <c r="AV38" s="342"/>
      <c r="AW38" s="342"/>
    </row>
    <row r="39" spans="1:49" ht="14.4" customHeight="1" x14ac:dyDescent="0.25">
      <c r="A39" s="434" t="s">
        <v>451</v>
      </c>
      <c r="B39" s="435"/>
      <c r="C39" s="317">
        <f>SUM(C35:C38)</f>
        <v>1289</v>
      </c>
      <c r="D39" s="319">
        <f t="shared" ref="D39:AK39" si="5">SUM(D35:D38)</f>
        <v>24</v>
      </c>
      <c r="E39" s="308">
        <f t="shared" si="5"/>
        <v>0</v>
      </c>
      <c r="F39" s="317">
        <f t="shared" si="5"/>
        <v>473</v>
      </c>
      <c r="G39" s="317">
        <f t="shared" si="5"/>
        <v>0</v>
      </c>
      <c r="H39" s="289">
        <f t="shared" si="5"/>
        <v>0</v>
      </c>
      <c r="I39" s="317">
        <f t="shared" si="5"/>
        <v>308</v>
      </c>
      <c r="J39" s="317">
        <f t="shared" si="5"/>
        <v>1381</v>
      </c>
      <c r="K39" s="289">
        <f t="shared" si="5"/>
        <v>0</v>
      </c>
      <c r="L39" s="317">
        <f t="shared" si="5"/>
        <v>957</v>
      </c>
      <c r="M39" s="317">
        <f t="shared" si="5"/>
        <v>0</v>
      </c>
      <c r="N39" s="317">
        <f t="shared" si="5"/>
        <v>0</v>
      </c>
      <c r="O39" s="317">
        <f t="shared" si="5"/>
        <v>51</v>
      </c>
      <c r="P39" s="317">
        <f t="shared" si="5"/>
        <v>0</v>
      </c>
      <c r="Q39" s="317">
        <f t="shared" si="5"/>
        <v>0</v>
      </c>
      <c r="R39" s="317">
        <f t="shared" si="5"/>
        <v>16</v>
      </c>
      <c r="S39" s="317">
        <f t="shared" si="5"/>
        <v>0</v>
      </c>
      <c r="T39" s="317">
        <f t="shared" si="5"/>
        <v>156</v>
      </c>
      <c r="U39" s="308">
        <f t="shared" si="5"/>
        <v>0</v>
      </c>
      <c r="V39" s="308">
        <f t="shared" si="5"/>
        <v>0</v>
      </c>
      <c r="W39" s="317">
        <f t="shared" si="5"/>
        <v>0</v>
      </c>
      <c r="X39" s="317">
        <f t="shared" si="5"/>
        <v>0</v>
      </c>
      <c r="Y39" s="317">
        <f t="shared" si="5"/>
        <v>0</v>
      </c>
      <c r="Z39" s="317">
        <f t="shared" si="5"/>
        <v>0</v>
      </c>
      <c r="AA39" s="308">
        <f t="shared" si="5"/>
        <v>0</v>
      </c>
      <c r="AB39" s="308">
        <f t="shared" si="5"/>
        <v>0</v>
      </c>
      <c r="AC39" s="308">
        <f t="shared" si="5"/>
        <v>148</v>
      </c>
      <c r="AD39" s="308">
        <f t="shared" si="5"/>
        <v>0</v>
      </c>
      <c r="AE39" s="288">
        <f t="shared" si="5"/>
        <v>0</v>
      </c>
      <c r="AF39" s="285">
        <f t="shared" si="5"/>
        <v>0</v>
      </c>
      <c r="AG39" s="285">
        <f t="shared" si="5"/>
        <v>0</v>
      </c>
      <c r="AH39" s="317">
        <f t="shared" si="5"/>
        <v>0</v>
      </c>
      <c r="AI39" s="317">
        <f t="shared" si="5"/>
        <v>156</v>
      </c>
      <c r="AJ39" s="317">
        <f t="shared" si="5"/>
        <v>816</v>
      </c>
      <c r="AK39" s="317">
        <f t="shared" si="5"/>
        <v>112</v>
      </c>
      <c r="AL39" s="318">
        <f>SUM(C39:AK39)</f>
        <v>5887</v>
      </c>
      <c r="AM39" s="347"/>
      <c r="AN39" s="342"/>
      <c r="AO39" s="342"/>
      <c r="AP39" s="342"/>
      <c r="AQ39" s="342"/>
      <c r="AR39" s="342"/>
      <c r="AS39" s="342"/>
      <c r="AT39" s="342"/>
      <c r="AU39" s="342"/>
      <c r="AV39" s="342"/>
      <c r="AW39" s="342"/>
    </row>
    <row r="40" spans="1:49" ht="8.1999999999999993" customHeight="1" x14ac:dyDescent="0.25">
      <c r="A40" s="243"/>
      <c r="B40" s="195"/>
      <c r="C40" s="281"/>
      <c r="D40" s="281"/>
      <c r="E40" s="281"/>
      <c r="F40" s="281"/>
      <c r="G40" s="281"/>
      <c r="H40" s="312"/>
      <c r="I40" s="281"/>
      <c r="J40" s="281"/>
      <c r="K40" s="312"/>
      <c r="L40" s="281"/>
      <c r="M40" s="281"/>
      <c r="N40" s="281"/>
      <c r="O40" s="281"/>
      <c r="P40" s="281"/>
      <c r="Q40" s="281"/>
      <c r="R40" s="281"/>
      <c r="S40" s="281"/>
      <c r="T40" s="281"/>
      <c r="U40" s="312"/>
      <c r="V40" s="312"/>
      <c r="W40" s="281"/>
      <c r="X40" s="281"/>
      <c r="Y40" s="281"/>
      <c r="Z40" s="281"/>
      <c r="AA40" s="312"/>
      <c r="AB40" s="312"/>
      <c r="AC40" s="312"/>
      <c r="AD40" s="312"/>
      <c r="AE40" s="312"/>
      <c r="AF40" s="312"/>
      <c r="AG40" s="312"/>
      <c r="AH40" s="281"/>
      <c r="AI40" s="281"/>
      <c r="AJ40" s="281"/>
      <c r="AK40" s="281"/>
      <c r="AL40" s="283"/>
      <c r="AM40" s="344"/>
      <c r="AN40" s="342"/>
      <c r="AO40" s="342"/>
      <c r="AP40" s="342"/>
      <c r="AQ40" s="342"/>
      <c r="AR40" s="342"/>
      <c r="AS40" s="342"/>
      <c r="AT40" s="342"/>
      <c r="AU40" s="342"/>
      <c r="AV40" s="342"/>
      <c r="AW40" s="342"/>
    </row>
    <row r="41" spans="1:49" x14ac:dyDescent="0.25">
      <c r="A41" s="58" t="s">
        <v>452</v>
      </c>
      <c r="B41" s="59" t="s">
        <v>51</v>
      </c>
      <c r="C41" s="312"/>
      <c r="D41" s="312"/>
      <c r="E41" s="312"/>
      <c r="F41" s="312"/>
      <c r="G41" s="312"/>
      <c r="H41" s="313"/>
      <c r="I41" s="312"/>
      <c r="J41" s="312"/>
      <c r="K41" s="313"/>
      <c r="L41" s="313"/>
      <c r="M41" s="312"/>
      <c r="N41" s="312"/>
      <c r="O41" s="312"/>
      <c r="P41" s="312"/>
      <c r="Q41" s="312"/>
      <c r="R41" s="312"/>
      <c r="S41" s="312"/>
      <c r="T41" s="313"/>
      <c r="U41" s="313"/>
      <c r="V41" s="313"/>
      <c r="W41" s="312"/>
      <c r="X41" s="312"/>
      <c r="Y41" s="312"/>
      <c r="Z41" s="312"/>
      <c r="AA41" s="313"/>
      <c r="AB41" s="313"/>
      <c r="AC41" s="313"/>
      <c r="AD41" s="313"/>
      <c r="AE41" s="313"/>
      <c r="AF41" s="313"/>
      <c r="AG41" s="313"/>
      <c r="AH41" s="312"/>
      <c r="AI41" s="312"/>
      <c r="AJ41" s="312"/>
      <c r="AK41" s="312"/>
      <c r="AL41" s="314"/>
      <c r="AM41" s="344"/>
      <c r="AN41" s="342"/>
      <c r="AO41" s="342"/>
      <c r="AP41" s="342"/>
      <c r="AQ41" s="342"/>
      <c r="AR41" s="342"/>
      <c r="AS41" s="342"/>
      <c r="AT41" s="342"/>
      <c r="AU41" s="342"/>
      <c r="AV41" s="342"/>
      <c r="AW41" s="342"/>
    </row>
    <row r="42" spans="1:49" ht="14.4" customHeight="1" x14ac:dyDescent="0.25">
      <c r="A42" s="65" t="s">
        <v>453</v>
      </c>
      <c r="B42" s="195" t="s">
        <v>454</v>
      </c>
      <c r="C42" s="287">
        <v>0</v>
      </c>
      <c r="D42" s="345">
        <v>0</v>
      </c>
      <c r="E42" s="287">
        <v>0</v>
      </c>
      <c r="F42" s="287">
        <v>0</v>
      </c>
      <c r="G42" s="287">
        <v>0</v>
      </c>
      <c r="H42" s="289">
        <v>0</v>
      </c>
      <c r="I42" s="287">
        <v>0</v>
      </c>
      <c r="J42" s="287">
        <v>234</v>
      </c>
      <c r="K42" s="288">
        <v>0</v>
      </c>
      <c r="L42" s="287">
        <v>0</v>
      </c>
      <c r="M42" s="287">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8">
        <v>0</v>
      </c>
      <c r="AF42" s="285">
        <v>0</v>
      </c>
      <c r="AG42" s="286">
        <v>0</v>
      </c>
      <c r="AH42" s="287">
        <v>0</v>
      </c>
      <c r="AI42" s="287">
        <v>0</v>
      </c>
      <c r="AJ42" s="287">
        <v>0</v>
      </c>
      <c r="AK42" s="287">
        <v>0</v>
      </c>
      <c r="AL42" s="290">
        <f>SUM(C42:AK42)</f>
        <v>234</v>
      </c>
      <c r="AM42" s="344"/>
      <c r="AN42" s="342"/>
      <c r="AO42" s="342"/>
      <c r="AP42" s="342"/>
      <c r="AQ42" s="342"/>
      <c r="AR42" s="342"/>
      <c r="AS42" s="342"/>
      <c r="AT42" s="342"/>
      <c r="AU42" s="342"/>
      <c r="AV42" s="342"/>
      <c r="AW42" s="342"/>
    </row>
    <row r="43" spans="1:49" ht="14.4" customHeight="1" x14ac:dyDescent="0.25">
      <c r="A43" s="65" t="s">
        <v>357</v>
      </c>
      <c r="B43" s="195" t="s">
        <v>455</v>
      </c>
      <c r="C43" s="287">
        <v>165</v>
      </c>
      <c r="D43" s="345">
        <v>867</v>
      </c>
      <c r="E43" s="287">
        <v>0</v>
      </c>
      <c r="F43" s="287">
        <v>8</v>
      </c>
      <c r="G43" s="287">
        <v>77</v>
      </c>
      <c r="H43" s="332">
        <v>0</v>
      </c>
      <c r="I43" s="287">
        <v>5</v>
      </c>
      <c r="J43" s="287">
        <v>1671</v>
      </c>
      <c r="K43" s="288">
        <v>0</v>
      </c>
      <c r="L43" s="287">
        <v>-126</v>
      </c>
      <c r="M43" s="287">
        <v>0</v>
      </c>
      <c r="N43" s="287">
        <v>0</v>
      </c>
      <c r="O43" s="287">
        <v>0</v>
      </c>
      <c r="P43" s="287">
        <v>0</v>
      </c>
      <c r="Q43" s="287">
        <v>0</v>
      </c>
      <c r="R43" s="287">
        <v>126</v>
      </c>
      <c r="S43" s="287">
        <v>0</v>
      </c>
      <c r="T43" s="287">
        <v>0</v>
      </c>
      <c r="U43" s="287">
        <v>0</v>
      </c>
      <c r="V43" s="287">
        <v>0</v>
      </c>
      <c r="W43" s="287">
        <v>0</v>
      </c>
      <c r="X43" s="287">
        <v>0</v>
      </c>
      <c r="Y43" s="287">
        <v>0</v>
      </c>
      <c r="Z43" s="287">
        <v>0</v>
      </c>
      <c r="AA43" s="287">
        <v>0</v>
      </c>
      <c r="AB43" s="287">
        <v>0</v>
      </c>
      <c r="AC43" s="287">
        <v>10</v>
      </c>
      <c r="AD43" s="287">
        <v>0</v>
      </c>
      <c r="AE43" s="288">
        <v>0</v>
      </c>
      <c r="AF43" s="285">
        <v>0</v>
      </c>
      <c r="AG43" s="286">
        <v>0</v>
      </c>
      <c r="AH43" s="287">
        <v>0</v>
      </c>
      <c r="AI43" s="287">
        <v>2636</v>
      </c>
      <c r="AJ43" s="287">
        <v>3750</v>
      </c>
      <c r="AK43" s="287">
        <v>-188</v>
      </c>
      <c r="AL43" s="290">
        <f>SUM(C43:AK43)</f>
        <v>9001</v>
      </c>
      <c r="AM43" s="344"/>
      <c r="AN43" s="342"/>
      <c r="AO43" s="342"/>
      <c r="AP43" s="342"/>
      <c r="AQ43" s="342"/>
      <c r="AR43" s="342"/>
      <c r="AS43" s="342"/>
      <c r="AT43" s="342"/>
      <c r="AU43" s="342"/>
      <c r="AV43" s="342"/>
      <c r="AW43" s="342"/>
    </row>
    <row r="44" spans="1:49" ht="14.4" customHeight="1" x14ac:dyDescent="0.25">
      <c r="A44" s="65" t="s">
        <v>456</v>
      </c>
      <c r="B44" s="195" t="s">
        <v>457</v>
      </c>
      <c r="C44" s="287">
        <v>1058</v>
      </c>
      <c r="D44" s="345">
        <v>7</v>
      </c>
      <c r="E44" s="287">
        <v>0</v>
      </c>
      <c r="F44" s="287">
        <v>73</v>
      </c>
      <c r="G44" s="287">
        <v>0</v>
      </c>
      <c r="H44" s="320">
        <v>535</v>
      </c>
      <c r="I44" s="287">
        <v>173</v>
      </c>
      <c r="J44" s="287">
        <v>693</v>
      </c>
      <c r="K44" s="289">
        <v>0</v>
      </c>
      <c r="L44" s="287">
        <v>295</v>
      </c>
      <c r="M44" s="287">
        <v>0</v>
      </c>
      <c r="N44" s="287">
        <v>0</v>
      </c>
      <c r="O44" s="287">
        <v>344</v>
      </c>
      <c r="P44" s="287">
        <v>0</v>
      </c>
      <c r="Q44" s="287">
        <v>0</v>
      </c>
      <c r="R44" s="287">
        <v>6072</v>
      </c>
      <c r="S44" s="287">
        <v>0</v>
      </c>
      <c r="T44" s="287">
        <v>8</v>
      </c>
      <c r="U44" s="287">
        <v>0</v>
      </c>
      <c r="V44" s="287">
        <v>0</v>
      </c>
      <c r="W44" s="287">
        <v>0</v>
      </c>
      <c r="X44" s="287">
        <v>0</v>
      </c>
      <c r="Y44" s="287">
        <v>0</v>
      </c>
      <c r="Z44" s="287">
        <v>0</v>
      </c>
      <c r="AA44" s="287">
        <v>0</v>
      </c>
      <c r="AB44" s="287">
        <v>0</v>
      </c>
      <c r="AC44" s="287">
        <v>0</v>
      </c>
      <c r="AD44" s="287">
        <v>0</v>
      </c>
      <c r="AE44" s="288">
        <v>0</v>
      </c>
      <c r="AF44" s="285">
        <v>0</v>
      </c>
      <c r="AG44" s="286">
        <v>0</v>
      </c>
      <c r="AH44" s="287">
        <v>24</v>
      </c>
      <c r="AI44" s="287">
        <v>466</v>
      </c>
      <c r="AJ44" s="287">
        <v>335</v>
      </c>
      <c r="AK44" s="287">
        <v>154</v>
      </c>
      <c r="AL44" s="290">
        <f>SUM(C44:AK44)</f>
        <v>10237</v>
      </c>
      <c r="AM44" s="344"/>
      <c r="AN44" s="342"/>
      <c r="AO44" s="342"/>
      <c r="AP44" s="342"/>
      <c r="AQ44" s="342"/>
      <c r="AR44" s="342"/>
      <c r="AS44" s="342"/>
      <c r="AT44" s="342"/>
      <c r="AU44" s="342"/>
      <c r="AV44" s="342"/>
      <c r="AW44" s="342"/>
    </row>
    <row r="45" spans="1:49" ht="14.4" customHeight="1" x14ac:dyDescent="0.25">
      <c r="A45" s="434" t="s">
        <v>458</v>
      </c>
      <c r="B45" s="435"/>
      <c r="C45" s="317">
        <f>SUM(C42:C44)</f>
        <v>1223</v>
      </c>
      <c r="D45" s="319">
        <f t="shared" ref="D45:AK45" si="6">SUM(D42:D44)</f>
        <v>874</v>
      </c>
      <c r="E45" s="308">
        <f t="shared" si="6"/>
        <v>0</v>
      </c>
      <c r="F45" s="317">
        <f t="shared" si="6"/>
        <v>81</v>
      </c>
      <c r="G45" s="317">
        <f t="shared" si="6"/>
        <v>77</v>
      </c>
      <c r="H45" s="322">
        <f t="shared" si="6"/>
        <v>535</v>
      </c>
      <c r="I45" s="317">
        <f t="shared" si="6"/>
        <v>178</v>
      </c>
      <c r="J45" s="317">
        <f t="shared" si="6"/>
        <v>2598</v>
      </c>
      <c r="K45" s="289">
        <f t="shared" si="6"/>
        <v>0</v>
      </c>
      <c r="L45" s="317">
        <f t="shared" si="6"/>
        <v>169</v>
      </c>
      <c r="M45" s="317">
        <f t="shared" si="6"/>
        <v>0</v>
      </c>
      <c r="N45" s="317">
        <f t="shared" si="6"/>
        <v>0</v>
      </c>
      <c r="O45" s="317">
        <f t="shared" si="6"/>
        <v>344</v>
      </c>
      <c r="P45" s="317">
        <f t="shared" si="6"/>
        <v>0</v>
      </c>
      <c r="Q45" s="317">
        <f t="shared" si="6"/>
        <v>0</v>
      </c>
      <c r="R45" s="317">
        <f t="shared" si="6"/>
        <v>6198</v>
      </c>
      <c r="S45" s="317">
        <f t="shared" si="6"/>
        <v>0</v>
      </c>
      <c r="T45" s="317">
        <f t="shared" si="6"/>
        <v>8</v>
      </c>
      <c r="U45" s="308">
        <f t="shared" si="6"/>
        <v>0</v>
      </c>
      <c r="V45" s="308">
        <f t="shared" si="6"/>
        <v>0</v>
      </c>
      <c r="W45" s="317">
        <f t="shared" si="6"/>
        <v>0</v>
      </c>
      <c r="X45" s="317">
        <f t="shared" si="6"/>
        <v>0</v>
      </c>
      <c r="Y45" s="317">
        <f t="shared" si="6"/>
        <v>0</v>
      </c>
      <c r="Z45" s="317">
        <f t="shared" si="6"/>
        <v>0</v>
      </c>
      <c r="AA45" s="308">
        <f t="shared" si="6"/>
        <v>0</v>
      </c>
      <c r="AB45" s="308">
        <f t="shared" si="6"/>
        <v>0</v>
      </c>
      <c r="AC45" s="308">
        <f t="shared" si="6"/>
        <v>10</v>
      </c>
      <c r="AD45" s="308">
        <f t="shared" si="6"/>
        <v>0</v>
      </c>
      <c r="AE45" s="288">
        <f t="shared" si="6"/>
        <v>0</v>
      </c>
      <c r="AF45" s="285">
        <f t="shared" si="6"/>
        <v>0</v>
      </c>
      <c r="AG45" s="286">
        <f t="shared" si="6"/>
        <v>0</v>
      </c>
      <c r="AH45" s="317">
        <f t="shared" si="6"/>
        <v>24</v>
      </c>
      <c r="AI45" s="317">
        <f t="shared" si="6"/>
        <v>3102</v>
      </c>
      <c r="AJ45" s="317">
        <f t="shared" si="6"/>
        <v>4085</v>
      </c>
      <c r="AK45" s="317">
        <f t="shared" si="6"/>
        <v>-34</v>
      </c>
      <c r="AL45" s="318">
        <f>SUM(C45:AK45)</f>
        <v>19472</v>
      </c>
      <c r="AM45" s="347"/>
      <c r="AN45" s="342"/>
      <c r="AO45" s="342"/>
      <c r="AP45" s="342"/>
      <c r="AQ45" s="342"/>
      <c r="AR45" s="342"/>
      <c r="AS45" s="342"/>
      <c r="AT45" s="342"/>
      <c r="AU45" s="342"/>
      <c r="AV45" s="342"/>
      <c r="AW45" s="342"/>
    </row>
    <row r="46" spans="1:49" ht="8.1999999999999993" customHeight="1" x14ac:dyDescent="0.25">
      <c r="A46" s="243"/>
      <c r="B46" s="195"/>
      <c r="C46" s="281"/>
      <c r="D46" s="281"/>
      <c r="E46" s="281"/>
      <c r="F46" s="281"/>
      <c r="G46" s="281"/>
      <c r="H46" s="281"/>
      <c r="I46" s="281"/>
      <c r="J46" s="281"/>
      <c r="K46" s="312"/>
      <c r="L46" s="281"/>
      <c r="M46" s="281"/>
      <c r="N46" s="281"/>
      <c r="O46" s="281"/>
      <c r="P46" s="281"/>
      <c r="Q46" s="281"/>
      <c r="R46" s="281"/>
      <c r="S46" s="281"/>
      <c r="T46" s="281"/>
      <c r="U46" s="312"/>
      <c r="V46" s="312"/>
      <c r="W46" s="281"/>
      <c r="X46" s="281"/>
      <c r="Y46" s="281"/>
      <c r="Z46" s="281"/>
      <c r="AA46" s="312"/>
      <c r="AB46" s="312"/>
      <c r="AC46" s="312"/>
      <c r="AD46" s="312"/>
      <c r="AE46" s="312"/>
      <c r="AF46" s="312"/>
      <c r="AG46" s="312"/>
      <c r="AH46" s="281"/>
      <c r="AI46" s="281"/>
      <c r="AJ46" s="281"/>
      <c r="AK46" s="281"/>
      <c r="AL46" s="283"/>
      <c r="AM46" s="344"/>
      <c r="AN46" s="342"/>
      <c r="AO46" s="342"/>
      <c r="AP46" s="342"/>
      <c r="AQ46" s="342"/>
      <c r="AR46" s="342"/>
      <c r="AS46" s="342"/>
      <c r="AT46" s="342"/>
      <c r="AU46" s="342"/>
      <c r="AV46" s="342"/>
      <c r="AW46" s="342"/>
    </row>
    <row r="47" spans="1:49" x14ac:dyDescent="0.25">
      <c r="A47" s="58" t="s">
        <v>459</v>
      </c>
      <c r="B47" s="59" t="s">
        <v>460</v>
      </c>
      <c r="C47" s="312"/>
      <c r="D47" s="312"/>
      <c r="E47" s="312"/>
      <c r="F47" s="312"/>
      <c r="G47" s="312"/>
      <c r="H47" s="313"/>
      <c r="I47" s="312"/>
      <c r="J47" s="312"/>
      <c r="K47" s="313"/>
      <c r="L47" s="312"/>
      <c r="M47" s="312"/>
      <c r="N47" s="312"/>
      <c r="O47" s="312"/>
      <c r="P47" s="312"/>
      <c r="Q47" s="312"/>
      <c r="R47" s="312"/>
      <c r="S47" s="312"/>
      <c r="T47" s="313"/>
      <c r="U47" s="313"/>
      <c r="V47" s="313"/>
      <c r="W47" s="312"/>
      <c r="X47" s="312"/>
      <c r="Y47" s="312"/>
      <c r="Z47" s="312"/>
      <c r="AA47" s="313"/>
      <c r="AB47" s="313"/>
      <c r="AC47" s="313"/>
      <c r="AD47" s="313"/>
      <c r="AE47" s="313"/>
      <c r="AF47" s="313"/>
      <c r="AG47" s="313"/>
      <c r="AH47" s="312"/>
      <c r="AI47" s="312"/>
      <c r="AJ47" s="312"/>
      <c r="AK47" s="312"/>
      <c r="AL47" s="314"/>
      <c r="AM47" s="344"/>
      <c r="AN47" s="342"/>
      <c r="AO47" s="342"/>
      <c r="AP47" s="342"/>
      <c r="AQ47" s="342"/>
      <c r="AR47" s="342"/>
      <c r="AS47" s="342"/>
      <c r="AT47" s="342"/>
      <c r="AU47" s="342"/>
      <c r="AV47" s="342"/>
      <c r="AW47" s="342"/>
    </row>
    <row r="48" spans="1:49" ht="14.4" customHeight="1" x14ac:dyDescent="0.25">
      <c r="A48" s="65" t="s">
        <v>34</v>
      </c>
      <c r="B48" s="195" t="s">
        <v>461</v>
      </c>
      <c r="C48" s="287">
        <v>680</v>
      </c>
      <c r="D48" s="345">
        <v>0</v>
      </c>
      <c r="E48" s="287">
        <v>0</v>
      </c>
      <c r="F48" s="287">
        <v>1</v>
      </c>
      <c r="G48" s="287">
        <v>0</v>
      </c>
      <c r="H48" s="289">
        <v>0</v>
      </c>
      <c r="I48" s="287">
        <v>440</v>
      </c>
      <c r="J48" s="287">
        <v>155</v>
      </c>
      <c r="K48" s="289">
        <v>0</v>
      </c>
      <c r="L48" s="287">
        <v>0</v>
      </c>
      <c r="M48" s="287">
        <v>0</v>
      </c>
      <c r="N48" s="287">
        <v>0</v>
      </c>
      <c r="O48" s="287">
        <v>0</v>
      </c>
      <c r="P48" s="287">
        <v>0</v>
      </c>
      <c r="Q48" s="287">
        <v>0</v>
      </c>
      <c r="R48" s="287">
        <v>0</v>
      </c>
      <c r="S48" s="287">
        <v>0</v>
      </c>
      <c r="T48" s="287">
        <v>120</v>
      </c>
      <c r="U48" s="287">
        <v>0</v>
      </c>
      <c r="V48" s="287">
        <v>0</v>
      </c>
      <c r="W48" s="287">
        <v>0</v>
      </c>
      <c r="X48" s="287">
        <v>0</v>
      </c>
      <c r="Y48" s="287">
        <v>0</v>
      </c>
      <c r="Z48" s="287">
        <v>0</v>
      </c>
      <c r="AA48" s="287">
        <v>0</v>
      </c>
      <c r="AB48" s="287">
        <v>0</v>
      </c>
      <c r="AC48" s="287">
        <v>0</v>
      </c>
      <c r="AD48" s="287">
        <v>0</v>
      </c>
      <c r="AE48" s="288">
        <v>0</v>
      </c>
      <c r="AF48" s="285">
        <v>0</v>
      </c>
      <c r="AG48" s="286">
        <v>0</v>
      </c>
      <c r="AH48" s="287">
        <v>0</v>
      </c>
      <c r="AI48" s="287">
        <v>0</v>
      </c>
      <c r="AJ48" s="287">
        <v>0</v>
      </c>
      <c r="AK48" s="287">
        <v>0</v>
      </c>
      <c r="AL48" s="290">
        <f t="shared" ref="AL48:AL54" si="7">SUM(C48:AK48)</f>
        <v>1396</v>
      </c>
      <c r="AM48" s="344"/>
      <c r="AN48" s="342"/>
      <c r="AO48" s="342"/>
      <c r="AP48" s="342"/>
      <c r="AQ48" s="342"/>
      <c r="AR48" s="342"/>
      <c r="AS48" s="342"/>
      <c r="AT48" s="342"/>
      <c r="AU48" s="342"/>
      <c r="AV48" s="342"/>
      <c r="AW48" s="342"/>
    </row>
    <row r="49" spans="1:49" ht="14.4" customHeight="1" x14ac:dyDescent="0.25">
      <c r="A49" s="65" t="s">
        <v>35</v>
      </c>
      <c r="B49" s="195" t="s">
        <v>462</v>
      </c>
      <c r="C49" s="287">
        <v>463</v>
      </c>
      <c r="D49" s="345">
        <v>125</v>
      </c>
      <c r="E49" s="287">
        <v>0</v>
      </c>
      <c r="F49" s="287">
        <v>9</v>
      </c>
      <c r="G49" s="287">
        <v>0</v>
      </c>
      <c r="H49" s="289">
        <v>0</v>
      </c>
      <c r="I49" s="287">
        <v>125</v>
      </c>
      <c r="J49" s="287">
        <v>189</v>
      </c>
      <c r="K49" s="289">
        <v>0</v>
      </c>
      <c r="L49" s="287">
        <v>2419</v>
      </c>
      <c r="M49" s="287">
        <v>0</v>
      </c>
      <c r="N49" s="287">
        <v>0</v>
      </c>
      <c r="O49" s="287">
        <v>0</v>
      </c>
      <c r="P49" s="287">
        <v>0</v>
      </c>
      <c r="Q49" s="287">
        <v>0</v>
      </c>
      <c r="R49" s="287">
        <v>0</v>
      </c>
      <c r="S49" s="287">
        <v>0</v>
      </c>
      <c r="T49" s="287">
        <v>364</v>
      </c>
      <c r="U49" s="287">
        <v>0</v>
      </c>
      <c r="V49" s="287">
        <v>0</v>
      </c>
      <c r="W49" s="287">
        <v>0</v>
      </c>
      <c r="X49" s="287">
        <v>0</v>
      </c>
      <c r="Y49" s="287">
        <v>0</v>
      </c>
      <c r="Z49" s="287">
        <v>0</v>
      </c>
      <c r="AA49" s="287">
        <v>0</v>
      </c>
      <c r="AB49" s="287">
        <v>0</v>
      </c>
      <c r="AC49" s="287">
        <v>0</v>
      </c>
      <c r="AD49" s="287">
        <v>0</v>
      </c>
      <c r="AE49" s="288">
        <v>0</v>
      </c>
      <c r="AF49" s="285">
        <v>0</v>
      </c>
      <c r="AG49" s="286">
        <v>0</v>
      </c>
      <c r="AH49" s="287">
        <v>222</v>
      </c>
      <c r="AI49" s="287">
        <v>813</v>
      </c>
      <c r="AJ49" s="287">
        <v>1313</v>
      </c>
      <c r="AK49" s="287">
        <v>28</v>
      </c>
      <c r="AL49" s="290">
        <f t="shared" si="7"/>
        <v>6070</v>
      </c>
      <c r="AM49" s="344"/>
      <c r="AN49" s="342"/>
      <c r="AO49" s="342"/>
      <c r="AP49" s="342"/>
      <c r="AQ49" s="342"/>
      <c r="AR49" s="342"/>
      <c r="AS49" s="342"/>
      <c r="AT49" s="342"/>
      <c r="AU49" s="342"/>
      <c r="AV49" s="342"/>
      <c r="AW49" s="342"/>
    </row>
    <row r="50" spans="1:49" ht="14.4" customHeight="1" x14ac:dyDescent="0.25">
      <c r="A50" s="65" t="s">
        <v>36</v>
      </c>
      <c r="B50" s="195" t="s">
        <v>463</v>
      </c>
      <c r="C50" s="287">
        <v>224</v>
      </c>
      <c r="D50" s="345">
        <v>1</v>
      </c>
      <c r="E50" s="287">
        <v>0</v>
      </c>
      <c r="F50" s="287">
        <v>166</v>
      </c>
      <c r="G50" s="287">
        <v>0</v>
      </c>
      <c r="H50" s="289">
        <v>0</v>
      </c>
      <c r="I50" s="287">
        <v>17</v>
      </c>
      <c r="J50" s="287">
        <v>190</v>
      </c>
      <c r="K50" s="289">
        <v>0</v>
      </c>
      <c r="L50" s="287">
        <v>2264</v>
      </c>
      <c r="M50" s="287">
        <v>0</v>
      </c>
      <c r="N50" s="287">
        <v>0</v>
      </c>
      <c r="O50" s="287">
        <v>0</v>
      </c>
      <c r="P50" s="287">
        <v>0</v>
      </c>
      <c r="Q50" s="287">
        <v>0</v>
      </c>
      <c r="R50" s="287">
        <v>1964</v>
      </c>
      <c r="S50" s="287">
        <v>0</v>
      </c>
      <c r="T50" s="287">
        <v>563</v>
      </c>
      <c r="U50" s="287">
        <v>0</v>
      </c>
      <c r="V50" s="287">
        <v>0</v>
      </c>
      <c r="W50" s="287">
        <v>0</v>
      </c>
      <c r="X50" s="287">
        <v>0</v>
      </c>
      <c r="Y50" s="287">
        <v>0</v>
      </c>
      <c r="Z50" s="287">
        <v>0</v>
      </c>
      <c r="AA50" s="287">
        <v>0</v>
      </c>
      <c r="AB50" s="287">
        <v>0</v>
      </c>
      <c r="AC50" s="287">
        <v>0</v>
      </c>
      <c r="AD50" s="287">
        <v>0</v>
      </c>
      <c r="AE50" s="288">
        <v>0</v>
      </c>
      <c r="AF50" s="285">
        <v>0</v>
      </c>
      <c r="AG50" s="286">
        <v>0</v>
      </c>
      <c r="AH50" s="287">
        <v>0</v>
      </c>
      <c r="AI50" s="287">
        <v>486</v>
      </c>
      <c r="AJ50" s="287">
        <v>253</v>
      </c>
      <c r="AK50" s="287">
        <v>0</v>
      </c>
      <c r="AL50" s="290">
        <f t="shared" si="7"/>
        <v>6128</v>
      </c>
      <c r="AM50" s="344"/>
      <c r="AN50" s="342"/>
      <c r="AO50" s="342"/>
      <c r="AP50" s="342"/>
      <c r="AQ50" s="342"/>
      <c r="AR50" s="342"/>
      <c r="AS50" s="342"/>
      <c r="AT50" s="342"/>
      <c r="AU50" s="342"/>
      <c r="AV50" s="342"/>
      <c r="AW50" s="342"/>
    </row>
    <row r="51" spans="1:49" ht="14.4" customHeight="1" x14ac:dyDescent="0.25">
      <c r="A51" s="65" t="s">
        <v>37</v>
      </c>
      <c r="B51" s="195" t="s">
        <v>254</v>
      </c>
      <c r="C51" s="287">
        <v>2302</v>
      </c>
      <c r="D51" s="345">
        <v>58</v>
      </c>
      <c r="E51" s="287">
        <v>0</v>
      </c>
      <c r="F51" s="287">
        <v>54</v>
      </c>
      <c r="G51" s="287">
        <v>0</v>
      </c>
      <c r="H51" s="289">
        <v>0</v>
      </c>
      <c r="I51" s="287">
        <v>161</v>
      </c>
      <c r="J51" s="287">
        <v>1277</v>
      </c>
      <c r="K51" s="289">
        <v>0</v>
      </c>
      <c r="L51" s="287">
        <v>21</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8">
        <v>0</v>
      </c>
      <c r="AF51" s="285">
        <v>0</v>
      </c>
      <c r="AG51" s="286">
        <v>0</v>
      </c>
      <c r="AH51" s="287">
        <v>-7</v>
      </c>
      <c r="AI51" s="287">
        <v>851</v>
      </c>
      <c r="AJ51" s="287">
        <v>583</v>
      </c>
      <c r="AK51" s="287">
        <v>714</v>
      </c>
      <c r="AL51" s="290">
        <f t="shared" si="7"/>
        <v>6014</v>
      </c>
      <c r="AM51" s="344"/>
      <c r="AN51" s="342"/>
      <c r="AO51" s="342"/>
      <c r="AP51" s="342"/>
      <c r="AQ51" s="342"/>
      <c r="AR51" s="342"/>
      <c r="AS51" s="342"/>
      <c r="AT51" s="342"/>
      <c r="AU51" s="342"/>
      <c r="AV51" s="342"/>
      <c r="AW51" s="342"/>
    </row>
    <row r="52" spans="1:49" ht="14.4" customHeight="1" x14ac:dyDescent="0.25">
      <c r="A52" s="65" t="s">
        <v>38</v>
      </c>
      <c r="B52" s="195" t="s">
        <v>464</v>
      </c>
      <c r="C52" s="287">
        <v>263</v>
      </c>
      <c r="D52" s="345">
        <v>0</v>
      </c>
      <c r="E52" s="287">
        <v>0</v>
      </c>
      <c r="F52" s="287">
        <v>5</v>
      </c>
      <c r="G52" s="287">
        <v>0</v>
      </c>
      <c r="H52" s="289">
        <v>0</v>
      </c>
      <c r="I52" s="287">
        <v>4</v>
      </c>
      <c r="J52" s="287">
        <v>60</v>
      </c>
      <c r="K52" s="289">
        <v>0</v>
      </c>
      <c r="L52" s="287">
        <v>76</v>
      </c>
      <c r="M52" s="287">
        <v>0</v>
      </c>
      <c r="N52" s="287">
        <v>0</v>
      </c>
      <c r="O52" s="287">
        <v>0</v>
      </c>
      <c r="P52" s="287">
        <v>0</v>
      </c>
      <c r="Q52" s="287">
        <v>0</v>
      </c>
      <c r="R52" s="287">
        <v>94</v>
      </c>
      <c r="S52" s="287">
        <v>0</v>
      </c>
      <c r="T52" s="287">
        <v>17</v>
      </c>
      <c r="U52" s="287">
        <v>0</v>
      </c>
      <c r="V52" s="287">
        <v>0</v>
      </c>
      <c r="W52" s="287">
        <v>0</v>
      </c>
      <c r="X52" s="287">
        <v>0</v>
      </c>
      <c r="Y52" s="287">
        <v>0</v>
      </c>
      <c r="Z52" s="287">
        <v>0</v>
      </c>
      <c r="AA52" s="287">
        <v>0</v>
      </c>
      <c r="AB52" s="287">
        <v>0</v>
      </c>
      <c r="AC52" s="287">
        <v>0</v>
      </c>
      <c r="AD52" s="287">
        <v>0</v>
      </c>
      <c r="AE52" s="288">
        <v>0</v>
      </c>
      <c r="AF52" s="285">
        <v>0</v>
      </c>
      <c r="AG52" s="286">
        <v>0</v>
      </c>
      <c r="AH52" s="287">
        <v>0</v>
      </c>
      <c r="AI52" s="287">
        <v>2</v>
      </c>
      <c r="AJ52" s="287">
        <v>3</v>
      </c>
      <c r="AK52" s="287">
        <v>0</v>
      </c>
      <c r="AL52" s="290">
        <f>SUM(C52:AK52)</f>
        <v>524</v>
      </c>
      <c r="AM52" s="344"/>
      <c r="AN52" s="342"/>
      <c r="AO52" s="342"/>
      <c r="AP52" s="342"/>
      <c r="AQ52" s="342"/>
      <c r="AR52" s="342"/>
      <c r="AS52" s="342"/>
      <c r="AT52" s="342"/>
      <c r="AU52" s="342"/>
      <c r="AV52" s="342"/>
      <c r="AW52" s="342"/>
    </row>
    <row r="53" spans="1:49" ht="14.4" customHeight="1" x14ac:dyDescent="0.25">
      <c r="A53" s="65" t="s">
        <v>39</v>
      </c>
      <c r="B53" s="195" t="s">
        <v>465</v>
      </c>
      <c r="C53" s="287">
        <v>81</v>
      </c>
      <c r="D53" s="345">
        <v>0</v>
      </c>
      <c r="E53" s="287">
        <v>0</v>
      </c>
      <c r="F53" s="287">
        <v>0</v>
      </c>
      <c r="G53" s="287">
        <v>0</v>
      </c>
      <c r="H53" s="289">
        <v>0</v>
      </c>
      <c r="I53" s="287">
        <v>0</v>
      </c>
      <c r="J53" s="287">
        <v>113</v>
      </c>
      <c r="K53" s="289">
        <v>0</v>
      </c>
      <c r="L53" s="287">
        <v>214</v>
      </c>
      <c r="M53" s="287">
        <v>0</v>
      </c>
      <c r="N53" s="287">
        <v>0</v>
      </c>
      <c r="O53" s="287">
        <v>0</v>
      </c>
      <c r="P53" s="287">
        <v>0</v>
      </c>
      <c r="Q53" s="287">
        <v>0</v>
      </c>
      <c r="R53" s="287">
        <v>2145</v>
      </c>
      <c r="S53" s="287">
        <v>0</v>
      </c>
      <c r="T53" s="287">
        <v>0</v>
      </c>
      <c r="U53" s="287">
        <v>0</v>
      </c>
      <c r="V53" s="287">
        <v>0</v>
      </c>
      <c r="W53" s="287">
        <v>0</v>
      </c>
      <c r="X53" s="287">
        <v>0</v>
      </c>
      <c r="Y53" s="287">
        <v>0</v>
      </c>
      <c r="Z53" s="287">
        <v>0</v>
      </c>
      <c r="AA53" s="287">
        <v>0</v>
      </c>
      <c r="AB53" s="287">
        <v>0</v>
      </c>
      <c r="AC53" s="287">
        <v>0</v>
      </c>
      <c r="AD53" s="287">
        <v>0</v>
      </c>
      <c r="AE53" s="288">
        <v>0</v>
      </c>
      <c r="AF53" s="285">
        <v>0</v>
      </c>
      <c r="AG53" s="286">
        <v>0</v>
      </c>
      <c r="AH53" s="287">
        <v>0</v>
      </c>
      <c r="AI53" s="287">
        <v>0</v>
      </c>
      <c r="AJ53" s="287">
        <v>0</v>
      </c>
      <c r="AK53" s="287">
        <v>0</v>
      </c>
      <c r="AL53" s="290">
        <f t="shared" si="7"/>
        <v>2553</v>
      </c>
      <c r="AM53" s="344"/>
      <c r="AN53" s="342"/>
      <c r="AO53" s="342"/>
      <c r="AP53" s="342"/>
      <c r="AQ53" s="342"/>
      <c r="AR53" s="342"/>
      <c r="AS53" s="342"/>
      <c r="AT53" s="342"/>
      <c r="AU53" s="342"/>
      <c r="AV53" s="342"/>
      <c r="AW53" s="342"/>
    </row>
    <row r="54" spans="1:49" ht="14.4" customHeight="1" x14ac:dyDescent="0.25">
      <c r="A54" s="65" t="s">
        <v>40</v>
      </c>
      <c r="B54" s="195" t="s">
        <v>466</v>
      </c>
      <c r="C54" s="287">
        <v>1111</v>
      </c>
      <c r="D54" s="345">
        <v>12</v>
      </c>
      <c r="E54" s="287">
        <v>0</v>
      </c>
      <c r="F54" s="287">
        <v>363</v>
      </c>
      <c r="G54" s="287">
        <v>0</v>
      </c>
      <c r="H54" s="289">
        <v>0</v>
      </c>
      <c r="I54" s="287">
        <v>340</v>
      </c>
      <c r="J54" s="287">
        <v>2977</v>
      </c>
      <c r="K54" s="289">
        <v>0</v>
      </c>
      <c r="L54" s="287">
        <v>177</v>
      </c>
      <c r="M54" s="287">
        <v>0</v>
      </c>
      <c r="N54" s="287">
        <v>0</v>
      </c>
      <c r="O54" s="287">
        <v>751</v>
      </c>
      <c r="P54" s="287">
        <v>0</v>
      </c>
      <c r="Q54" s="287">
        <v>0</v>
      </c>
      <c r="R54" s="287">
        <v>0</v>
      </c>
      <c r="S54" s="287">
        <v>0</v>
      </c>
      <c r="T54" s="287">
        <v>0</v>
      </c>
      <c r="U54" s="287">
        <v>0</v>
      </c>
      <c r="V54" s="287">
        <v>0</v>
      </c>
      <c r="W54" s="287">
        <v>0</v>
      </c>
      <c r="X54" s="287">
        <v>0</v>
      </c>
      <c r="Y54" s="287">
        <v>0</v>
      </c>
      <c r="Z54" s="287">
        <v>0</v>
      </c>
      <c r="AA54" s="287">
        <v>0</v>
      </c>
      <c r="AB54" s="287">
        <v>0</v>
      </c>
      <c r="AC54" s="287">
        <v>0</v>
      </c>
      <c r="AD54" s="287">
        <v>0</v>
      </c>
      <c r="AE54" s="288">
        <v>0</v>
      </c>
      <c r="AF54" s="285">
        <v>0</v>
      </c>
      <c r="AG54" s="286">
        <v>0</v>
      </c>
      <c r="AH54" s="287">
        <v>187</v>
      </c>
      <c r="AI54" s="287">
        <v>125</v>
      </c>
      <c r="AJ54" s="287">
        <v>44</v>
      </c>
      <c r="AK54" s="287">
        <v>3</v>
      </c>
      <c r="AL54" s="290">
        <f t="shared" si="7"/>
        <v>6090</v>
      </c>
      <c r="AM54" s="344"/>
      <c r="AN54" s="342"/>
      <c r="AO54" s="342"/>
      <c r="AP54" s="342"/>
      <c r="AQ54" s="342"/>
      <c r="AR54" s="342"/>
      <c r="AS54" s="342"/>
      <c r="AT54" s="342"/>
      <c r="AU54" s="342"/>
      <c r="AV54" s="342"/>
      <c r="AW54" s="342"/>
    </row>
    <row r="55" spans="1:49" ht="14.4" customHeight="1" x14ac:dyDescent="0.25">
      <c r="A55" s="434" t="s">
        <v>467</v>
      </c>
      <c r="B55" s="435"/>
      <c r="C55" s="317">
        <f>SUM(C48:C54)</f>
        <v>5124</v>
      </c>
      <c r="D55" s="319">
        <f t="shared" ref="D55:AK55" si="8">SUM(D48:D54)</f>
        <v>196</v>
      </c>
      <c r="E55" s="308">
        <f t="shared" si="8"/>
        <v>0</v>
      </c>
      <c r="F55" s="317">
        <f t="shared" si="8"/>
        <v>598</v>
      </c>
      <c r="G55" s="317">
        <f t="shared" si="8"/>
        <v>0</v>
      </c>
      <c r="H55" s="289">
        <f t="shared" si="8"/>
        <v>0</v>
      </c>
      <c r="I55" s="317">
        <f t="shared" si="8"/>
        <v>1087</v>
      </c>
      <c r="J55" s="317">
        <f t="shared" si="8"/>
        <v>4961</v>
      </c>
      <c r="K55" s="289">
        <f t="shared" si="8"/>
        <v>0</v>
      </c>
      <c r="L55" s="317">
        <f t="shared" si="8"/>
        <v>5171</v>
      </c>
      <c r="M55" s="317">
        <f t="shared" si="8"/>
        <v>0</v>
      </c>
      <c r="N55" s="317">
        <f t="shared" si="8"/>
        <v>0</v>
      </c>
      <c r="O55" s="317">
        <f t="shared" si="8"/>
        <v>751</v>
      </c>
      <c r="P55" s="317">
        <f t="shared" si="8"/>
        <v>0</v>
      </c>
      <c r="Q55" s="317">
        <f t="shared" si="8"/>
        <v>0</v>
      </c>
      <c r="R55" s="317">
        <f t="shared" si="8"/>
        <v>4203</v>
      </c>
      <c r="S55" s="317">
        <f t="shared" si="8"/>
        <v>0</v>
      </c>
      <c r="T55" s="317">
        <f t="shared" si="8"/>
        <v>1064</v>
      </c>
      <c r="U55" s="308">
        <f t="shared" si="8"/>
        <v>0</v>
      </c>
      <c r="V55" s="308">
        <f t="shared" si="8"/>
        <v>0</v>
      </c>
      <c r="W55" s="317">
        <f t="shared" si="8"/>
        <v>0</v>
      </c>
      <c r="X55" s="317">
        <f t="shared" si="8"/>
        <v>0</v>
      </c>
      <c r="Y55" s="317">
        <f t="shared" si="8"/>
        <v>0</v>
      </c>
      <c r="Z55" s="317">
        <f t="shared" si="8"/>
        <v>0</v>
      </c>
      <c r="AA55" s="308">
        <f t="shared" si="8"/>
        <v>0</v>
      </c>
      <c r="AB55" s="308">
        <f t="shared" si="8"/>
        <v>0</v>
      </c>
      <c r="AC55" s="308">
        <f t="shared" si="8"/>
        <v>0</v>
      </c>
      <c r="AD55" s="308">
        <f t="shared" si="8"/>
        <v>0</v>
      </c>
      <c r="AE55" s="288">
        <f t="shared" si="8"/>
        <v>0</v>
      </c>
      <c r="AF55" s="285">
        <f t="shared" si="8"/>
        <v>0</v>
      </c>
      <c r="AG55" s="286">
        <f t="shared" si="8"/>
        <v>0</v>
      </c>
      <c r="AH55" s="317">
        <f t="shared" si="8"/>
        <v>402</v>
      </c>
      <c r="AI55" s="317">
        <f t="shared" si="8"/>
        <v>2277</v>
      </c>
      <c r="AJ55" s="317">
        <f t="shared" si="8"/>
        <v>2196</v>
      </c>
      <c r="AK55" s="317">
        <f t="shared" si="8"/>
        <v>745</v>
      </c>
      <c r="AL55" s="318">
        <f>SUM(C55:AK55)</f>
        <v>28775</v>
      </c>
      <c r="AM55" s="347"/>
      <c r="AN55" s="342"/>
      <c r="AO55" s="342"/>
      <c r="AP55" s="342"/>
      <c r="AQ55" s="342"/>
      <c r="AR55" s="342"/>
      <c r="AS55" s="342"/>
      <c r="AT55" s="342"/>
      <c r="AU55" s="342"/>
      <c r="AV55" s="342"/>
      <c r="AW55" s="342"/>
    </row>
    <row r="56" spans="1:49" ht="8.1999999999999993" customHeight="1" x14ac:dyDescent="0.25">
      <c r="A56" s="243"/>
      <c r="B56" s="195"/>
      <c r="C56" s="281"/>
      <c r="D56" s="281"/>
      <c r="E56" s="281"/>
      <c r="F56" s="281"/>
      <c r="G56" s="281"/>
      <c r="H56" s="312"/>
      <c r="I56" s="281"/>
      <c r="J56" s="281"/>
      <c r="K56" s="312"/>
      <c r="L56" s="281"/>
      <c r="M56" s="281"/>
      <c r="N56" s="281"/>
      <c r="O56" s="281"/>
      <c r="P56" s="281"/>
      <c r="Q56" s="281"/>
      <c r="R56" s="281"/>
      <c r="S56" s="281"/>
      <c r="T56" s="281"/>
      <c r="U56" s="312"/>
      <c r="V56" s="312"/>
      <c r="W56" s="281"/>
      <c r="X56" s="281"/>
      <c r="Y56" s="281"/>
      <c r="Z56" s="281"/>
      <c r="AA56" s="312"/>
      <c r="AB56" s="312"/>
      <c r="AC56" s="312"/>
      <c r="AD56" s="312"/>
      <c r="AE56" s="312"/>
      <c r="AF56" s="312"/>
      <c r="AG56" s="312"/>
      <c r="AH56" s="281"/>
      <c r="AI56" s="281"/>
      <c r="AJ56" s="281"/>
      <c r="AK56" s="281"/>
      <c r="AL56" s="283"/>
      <c r="AM56" s="344"/>
      <c r="AN56" s="342"/>
      <c r="AO56" s="342"/>
      <c r="AP56" s="342"/>
      <c r="AQ56" s="342"/>
      <c r="AR56" s="342"/>
      <c r="AS56" s="342"/>
      <c r="AT56" s="342"/>
      <c r="AU56" s="342"/>
      <c r="AV56" s="342"/>
      <c r="AW56" s="342"/>
    </row>
    <row r="57" spans="1:49" x14ac:dyDescent="0.25">
      <c r="A57" s="66" t="s">
        <v>468</v>
      </c>
      <c r="B57" s="59" t="s">
        <v>469</v>
      </c>
      <c r="C57" s="312"/>
      <c r="D57" s="312"/>
      <c r="E57" s="312"/>
      <c r="F57" s="312"/>
      <c r="G57" s="312"/>
      <c r="H57" s="312"/>
      <c r="I57" s="312"/>
      <c r="J57" s="313"/>
      <c r="K57" s="313"/>
      <c r="L57" s="313"/>
      <c r="M57" s="313"/>
      <c r="N57" s="313"/>
      <c r="O57" s="313"/>
      <c r="P57" s="313"/>
      <c r="Q57" s="312"/>
      <c r="R57" s="313"/>
      <c r="S57" s="313"/>
      <c r="T57" s="313"/>
      <c r="U57" s="313"/>
      <c r="V57" s="313"/>
      <c r="W57" s="312"/>
      <c r="X57" s="312"/>
      <c r="Y57" s="313"/>
      <c r="Z57" s="313"/>
      <c r="AA57" s="313"/>
      <c r="AB57" s="313"/>
      <c r="AC57" s="313"/>
      <c r="AD57" s="313"/>
      <c r="AE57" s="313"/>
      <c r="AF57" s="313"/>
      <c r="AG57" s="313"/>
      <c r="AH57" s="312"/>
      <c r="AI57" s="312"/>
      <c r="AJ57" s="312"/>
      <c r="AK57" s="312"/>
      <c r="AL57" s="314"/>
      <c r="AM57" s="344"/>
      <c r="AN57" s="342"/>
      <c r="AO57" s="342"/>
      <c r="AP57" s="342"/>
      <c r="AQ57" s="342"/>
      <c r="AR57" s="342"/>
      <c r="AS57" s="342"/>
      <c r="AT57" s="342"/>
      <c r="AU57" s="342"/>
      <c r="AV57" s="342"/>
      <c r="AW57" s="342"/>
    </row>
    <row r="58" spans="1:49" ht="14.4" customHeight="1" x14ac:dyDescent="0.25">
      <c r="A58" s="65" t="s">
        <v>41</v>
      </c>
      <c r="B58" s="195" t="s">
        <v>470</v>
      </c>
      <c r="C58" s="287">
        <v>1032</v>
      </c>
      <c r="D58" s="345">
        <v>13</v>
      </c>
      <c r="E58" s="287">
        <v>0</v>
      </c>
      <c r="F58" s="287">
        <v>102</v>
      </c>
      <c r="G58" s="287">
        <v>0</v>
      </c>
      <c r="H58" s="320">
        <v>396</v>
      </c>
      <c r="I58" s="287">
        <v>413</v>
      </c>
      <c r="J58" s="287">
        <v>750</v>
      </c>
      <c r="K58" s="287">
        <v>0</v>
      </c>
      <c r="L58" s="287">
        <v>336</v>
      </c>
      <c r="M58" s="289">
        <v>30</v>
      </c>
      <c r="N58" s="287">
        <v>0</v>
      </c>
      <c r="O58" s="287">
        <v>0</v>
      </c>
      <c r="P58" s="287">
        <v>0</v>
      </c>
      <c r="Q58" s="287">
        <v>0</v>
      </c>
      <c r="R58" s="287">
        <v>5326</v>
      </c>
      <c r="S58" s="287">
        <v>0</v>
      </c>
      <c r="T58" s="287">
        <v>680</v>
      </c>
      <c r="U58" s="287">
        <v>0</v>
      </c>
      <c r="V58" s="287">
        <v>0</v>
      </c>
      <c r="W58" s="287">
        <v>0</v>
      </c>
      <c r="X58" s="287">
        <v>0</v>
      </c>
      <c r="Y58" s="287">
        <v>0</v>
      </c>
      <c r="Z58" s="287">
        <v>0</v>
      </c>
      <c r="AA58" s="287">
        <v>0</v>
      </c>
      <c r="AB58" s="287">
        <v>0</v>
      </c>
      <c r="AC58" s="287">
        <v>0</v>
      </c>
      <c r="AD58" s="287">
        <v>0</v>
      </c>
      <c r="AE58" s="288">
        <v>0</v>
      </c>
      <c r="AF58" s="285">
        <v>0</v>
      </c>
      <c r="AG58" s="286">
        <v>0</v>
      </c>
      <c r="AH58" s="287">
        <v>0</v>
      </c>
      <c r="AI58" s="287">
        <v>137</v>
      </c>
      <c r="AJ58" s="287">
        <v>216</v>
      </c>
      <c r="AK58" s="287">
        <v>246</v>
      </c>
      <c r="AL58" s="290">
        <f t="shared" ref="AL58:AL68" si="9">SUM(C58:AK58)</f>
        <v>9677</v>
      </c>
      <c r="AM58" s="344"/>
      <c r="AN58" s="342"/>
      <c r="AO58" s="342"/>
      <c r="AP58" s="342"/>
      <c r="AQ58" s="342"/>
      <c r="AR58" s="342"/>
      <c r="AS58" s="342"/>
      <c r="AT58" s="342"/>
      <c r="AU58" s="342"/>
      <c r="AV58" s="342"/>
      <c r="AW58" s="342"/>
    </row>
    <row r="59" spans="1:49" ht="14.4" customHeight="1" x14ac:dyDescent="0.25">
      <c r="A59" s="65" t="s">
        <v>471</v>
      </c>
      <c r="B59" s="195" t="s">
        <v>472</v>
      </c>
      <c r="C59" s="287">
        <v>61</v>
      </c>
      <c r="D59" s="345">
        <v>0</v>
      </c>
      <c r="E59" s="287">
        <v>0</v>
      </c>
      <c r="F59" s="287">
        <v>0</v>
      </c>
      <c r="G59" s="287">
        <v>0</v>
      </c>
      <c r="H59" s="320">
        <v>0</v>
      </c>
      <c r="I59" s="287">
        <v>0</v>
      </c>
      <c r="J59" s="287">
        <v>0</v>
      </c>
      <c r="K59" s="287">
        <v>0</v>
      </c>
      <c r="L59" s="287">
        <v>1630</v>
      </c>
      <c r="M59" s="332">
        <v>0</v>
      </c>
      <c r="N59" s="287">
        <v>0</v>
      </c>
      <c r="O59" s="287">
        <v>4468</v>
      </c>
      <c r="P59" s="287">
        <v>0</v>
      </c>
      <c r="Q59" s="287">
        <v>0</v>
      </c>
      <c r="R59" s="287">
        <v>171</v>
      </c>
      <c r="S59" s="287">
        <v>0</v>
      </c>
      <c r="T59" s="287">
        <v>0</v>
      </c>
      <c r="U59" s="287">
        <v>0</v>
      </c>
      <c r="V59" s="346">
        <v>0</v>
      </c>
      <c r="W59" s="287">
        <v>0</v>
      </c>
      <c r="X59" s="287">
        <v>0</v>
      </c>
      <c r="Y59" s="287">
        <v>0</v>
      </c>
      <c r="Z59" s="287">
        <v>0</v>
      </c>
      <c r="AA59" s="287">
        <v>0</v>
      </c>
      <c r="AB59" s="287">
        <v>0</v>
      </c>
      <c r="AC59" s="287">
        <v>0</v>
      </c>
      <c r="AD59" s="287">
        <v>0</v>
      </c>
      <c r="AE59" s="288">
        <v>0</v>
      </c>
      <c r="AF59" s="285">
        <v>0</v>
      </c>
      <c r="AG59" s="286">
        <v>0</v>
      </c>
      <c r="AH59" s="287">
        <v>0</v>
      </c>
      <c r="AI59" s="287">
        <v>0</v>
      </c>
      <c r="AJ59" s="287">
        <v>0</v>
      </c>
      <c r="AK59" s="287">
        <v>0</v>
      </c>
      <c r="AL59" s="290">
        <f t="shared" si="9"/>
        <v>6330</v>
      </c>
      <c r="AM59" s="344"/>
      <c r="AN59" s="342"/>
      <c r="AO59" s="342"/>
      <c r="AP59" s="342"/>
      <c r="AQ59" s="342"/>
      <c r="AR59" s="342"/>
      <c r="AS59" s="342"/>
      <c r="AT59" s="342"/>
      <c r="AU59" s="342"/>
      <c r="AV59" s="342"/>
      <c r="AW59" s="342"/>
    </row>
    <row r="60" spans="1:49" ht="14.4" customHeight="1" x14ac:dyDescent="0.25">
      <c r="A60" s="65" t="s">
        <v>42</v>
      </c>
      <c r="B60" s="195" t="s">
        <v>473</v>
      </c>
      <c r="C60" s="287">
        <v>28</v>
      </c>
      <c r="D60" s="287">
        <v>0</v>
      </c>
      <c r="E60" s="292">
        <v>0</v>
      </c>
      <c r="F60" s="287">
        <v>0</v>
      </c>
      <c r="G60" s="287">
        <v>0</v>
      </c>
      <c r="H60" s="320">
        <v>0</v>
      </c>
      <c r="I60" s="287">
        <v>0</v>
      </c>
      <c r="J60" s="287">
        <v>0</v>
      </c>
      <c r="K60" s="287">
        <v>3</v>
      </c>
      <c r="L60" s="287">
        <v>0</v>
      </c>
      <c r="M60" s="287">
        <v>0</v>
      </c>
      <c r="N60" s="287">
        <v>0</v>
      </c>
      <c r="O60" s="287">
        <v>46449</v>
      </c>
      <c r="P60" s="287">
        <v>0</v>
      </c>
      <c r="Q60" s="287">
        <v>0</v>
      </c>
      <c r="R60" s="287">
        <v>0</v>
      </c>
      <c r="S60" s="287">
        <v>0</v>
      </c>
      <c r="T60" s="287">
        <v>0</v>
      </c>
      <c r="U60" s="287">
        <v>0</v>
      </c>
      <c r="V60" s="288">
        <v>0</v>
      </c>
      <c r="W60" s="292">
        <v>0</v>
      </c>
      <c r="X60" s="292">
        <v>0</v>
      </c>
      <c r="Y60" s="292">
        <v>0</v>
      </c>
      <c r="Z60" s="292">
        <v>0</v>
      </c>
      <c r="AA60" s="292">
        <v>0</v>
      </c>
      <c r="AB60" s="292">
        <v>0</v>
      </c>
      <c r="AC60" s="315">
        <v>1969</v>
      </c>
      <c r="AD60" s="285">
        <v>0</v>
      </c>
      <c r="AE60" s="285">
        <v>0</v>
      </c>
      <c r="AF60" s="285">
        <v>0</v>
      </c>
      <c r="AG60" s="286">
        <v>0</v>
      </c>
      <c r="AH60" s="287">
        <v>0</v>
      </c>
      <c r="AI60" s="287">
        <v>35</v>
      </c>
      <c r="AJ60" s="287">
        <v>31</v>
      </c>
      <c r="AK60" s="287">
        <v>0</v>
      </c>
      <c r="AL60" s="290">
        <f t="shared" si="9"/>
        <v>48515</v>
      </c>
      <c r="AM60" s="344"/>
      <c r="AN60" s="342"/>
      <c r="AO60" s="342"/>
      <c r="AP60" s="342"/>
      <c r="AQ60" s="342"/>
      <c r="AR60" s="342"/>
      <c r="AS60" s="342"/>
      <c r="AT60" s="342"/>
      <c r="AU60" s="342"/>
      <c r="AV60" s="342"/>
      <c r="AW60" s="342"/>
    </row>
    <row r="61" spans="1:49" ht="14.4" customHeight="1" x14ac:dyDescent="0.25">
      <c r="A61" s="65" t="s">
        <v>474</v>
      </c>
      <c r="B61" s="195" t="s">
        <v>475</v>
      </c>
      <c r="C61" s="304">
        <v>42</v>
      </c>
      <c r="D61" s="348">
        <v>0</v>
      </c>
      <c r="E61" s="288">
        <v>0</v>
      </c>
      <c r="F61" s="287">
        <v>0</v>
      </c>
      <c r="G61" s="287">
        <v>0</v>
      </c>
      <c r="H61" s="324">
        <v>0</v>
      </c>
      <c r="I61" s="304">
        <v>11</v>
      </c>
      <c r="J61" s="304">
        <v>7</v>
      </c>
      <c r="K61" s="304">
        <v>0</v>
      </c>
      <c r="L61" s="287">
        <v>0</v>
      </c>
      <c r="M61" s="287">
        <v>0</v>
      </c>
      <c r="N61" s="287">
        <v>0</v>
      </c>
      <c r="O61" s="287">
        <v>14691</v>
      </c>
      <c r="P61" s="287">
        <v>0</v>
      </c>
      <c r="Q61" s="287">
        <v>0</v>
      </c>
      <c r="R61" s="287">
        <v>0</v>
      </c>
      <c r="S61" s="287">
        <v>0</v>
      </c>
      <c r="T61" s="287">
        <v>15</v>
      </c>
      <c r="U61" s="287">
        <v>0</v>
      </c>
      <c r="V61" s="288">
        <v>0</v>
      </c>
      <c r="W61" s="285">
        <v>0</v>
      </c>
      <c r="X61" s="285">
        <v>0</v>
      </c>
      <c r="Y61" s="285">
        <v>0</v>
      </c>
      <c r="Z61" s="285">
        <v>0</v>
      </c>
      <c r="AA61" s="285">
        <v>0</v>
      </c>
      <c r="AB61" s="285">
        <v>0</v>
      </c>
      <c r="AC61" s="285">
        <v>0</v>
      </c>
      <c r="AD61" s="285">
        <v>0</v>
      </c>
      <c r="AE61" s="285">
        <v>0</v>
      </c>
      <c r="AF61" s="285">
        <v>0</v>
      </c>
      <c r="AG61" s="286">
        <v>0</v>
      </c>
      <c r="AH61" s="304">
        <v>0</v>
      </c>
      <c r="AI61" s="304">
        <v>0</v>
      </c>
      <c r="AJ61" s="304">
        <v>0</v>
      </c>
      <c r="AK61" s="304">
        <v>0</v>
      </c>
      <c r="AL61" s="290">
        <f t="shared" si="9"/>
        <v>14766</v>
      </c>
      <c r="AM61" s="344"/>
      <c r="AN61" s="342"/>
      <c r="AO61" s="342"/>
      <c r="AP61" s="342"/>
      <c r="AQ61" s="342"/>
      <c r="AR61" s="342"/>
      <c r="AS61" s="342"/>
      <c r="AT61" s="342"/>
      <c r="AU61" s="342"/>
      <c r="AV61" s="342"/>
      <c r="AW61" s="342"/>
    </row>
    <row r="62" spans="1:49" ht="14.4" customHeight="1" x14ac:dyDescent="0.25">
      <c r="A62" s="65" t="s">
        <v>476</v>
      </c>
      <c r="B62" s="195" t="s">
        <v>477</v>
      </c>
      <c r="C62" s="326">
        <v>0</v>
      </c>
      <c r="D62" s="348">
        <v>0</v>
      </c>
      <c r="E62" s="288">
        <v>0</v>
      </c>
      <c r="F62" s="287">
        <v>0</v>
      </c>
      <c r="G62" s="287">
        <v>0</v>
      </c>
      <c r="H62" s="325">
        <v>0</v>
      </c>
      <c r="I62" s="326">
        <v>0</v>
      </c>
      <c r="J62" s="326">
        <v>2</v>
      </c>
      <c r="K62" s="287">
        <v>0</v>
      </c>
      <c r="L62" s="287">
        <v>0</v>
      </c>
      <c r="M62" s="287">
        <v>0</v>
      </c>
      <c r="N62" s="287">
        <v>0</v>
      </c>
      <c r="O62" s="287">
        <v>22619</v>
      </c>
      <c r="P62" s="287">
        <v>0</v>
      </c>
      <c r="Q62" s="287">
        <v>0</v>
      </c>
      <c r="R62" s="287">
        <v>451</v>
      </c>
      <c r="S62" s="287">
        <v>0</v>
      </c>
      <c r="T62" s="287">
        <v>16</v>
      </c>
      <c r="U62" s="287">
        <v>0</v>
      </c>
      <c r="V62" s="288">
        <v>0</v>
      </c>
      <c r="W62" s="285">
        <v>0</v>
      </c>
      <c r="X62" s="285">
        <v>0</v>
      </c>
      <c r="Y62" s="285">
        <v>0</v>
      </c>
      <c r="Z62" s="285">
        <v>0</v>
      </c>
      <c r="AA62" s="285">
        <v>0</v>
      </c>
      <c r="AB62" s="285">
        <v>0</v>
      </c>
      <c r="AC62" s="285">
        <v>0</v>
      </c>
      <c r="AD62" s="285">
        <v>0</v>
      </c>
      <c r="AE62" s="285">
        <v>0</v>
      </c>
      <c r="AF62" s="285">
        <v>0</v>
      </c>
      <c r="AG62" s="286">
        <v>0</v>
      </c>
      <c r="AH62" s="287">
        <v>0</v>
      </c>
      <c r="AI62" s="287">
        <v>0</v>
      </c>
      <c r="AJ62" s="287">
        <v>0</v>
      </c>
      <c r="AK62" s="287">
        <v>0</v>
      </c>
      <c r="AL62" s="318">
        <f t="shared" si="9"/>
        <v>23088</v>
      </c>
      <c r="AM62" s="344"/>
      <c r="AN62" s="342"/>
      <c r="AO62" s="342"/>
      <c r="AP62" s="342"/>
      <c r="AQ62" s="342"/>
      <c r="AR62" s="342"/>
      <c r="AS62" s="342"/>
      <c r="AT62" s="342"/>
      <c r="AU62" s="342"/>
      <c r="AV62" s="342"/>
      <c r="AW62" s="342"/>
    </row>
    <row r="63" spans="1:49" ht="14.4" customHeight="1" x14ac:dyDescent="0.25">
      <c r="A63" s="65" t="s">
        <v>478</v>
      </c>
      <c r="B63" s="195" t="s">
        <v>479</v>
      </c>
      <c r="C63" s="326">
        <v>0</v>
      </c>
      <c r="D63" s="288">
        <v>0</v>
      </c>
      <c r="E63" s="285">
        <v>0</v>
      </c>
      <c r="F63" s="285">
        <v>0</v>
      </c>
      <c r="G63" s="286">
        <v>0</v>
      </c>
      <c r="H63" s="325">
        <v>0</v>
      </c>
      <c r="I63" s="326">
        <v>0</v>
      </c>
      <c r="J63" s="326">
        <v>0</v>
      </c>
      <c r="K63" s="288">
        <v>0</v>
      </c>
      <c r="L63" s="287">
        <v>0</v>
      </c>
      <c r="M63" s="286">
        <v>0</v>
      </c>
      <c r="N63" s="287">
        <v>0</v>
      </c>
      <c r="O63" s="287">
        <v>2161</v>
      </c>
      <c r="P63" s="287">
        <v>0</v>
      </c>
      <c r="Q63" s="287">
        <v>0</v>
      </c>
      <c r="R63" s="287">
        <v>0</v>
      </c>
      <c r="S63" s="287">
        <v>0</v>
      </c>
      <c r="T63" s="287">
        <v>0</v>
      </c>
      <c r="U63" s="287">
        <v>0</v>
      </c>
      <c r="V63" s="288">
        <v>0</v>
      </c>
      <c r="W63" s="285">
        <v>0</v>
      </c>
      <c r="X63" s="285">
        <v>0</v>
      </c>
      <c r="Y63" s="285">
        <v>0</v>
      </c>
      <c r="Z63" s="285">
        <v>0</v>
      </c>
      <c r="AA63" s="285">
        <v>0</v>
      </c>
      <c r="AB63" s="285">
        <v>0</v>
      </c>
      <c r="AC63" s="285">
        <v>0</v>
      </c>
      <c r="AD63" s="285">
        <v>0</v>
      </c>
      <c r="AE63" s="285">
        <v>0</v>
      </c>
      <c r="AF63" s="285">
        <v>0</v>
      </c>
      <c r="AG63" s="286">
        <v>0</v>
      </c>
      <c r="AH63" s="326">
        <v>0</v>
      </c>
      <c r="AI63" s="326">
        <v>0</v>
      </c>
      <c r="AJ63" s="326">
        <v>0</v>
      </c>
      <c r="AK63" s="326">
        <v>0</v>
      </c>
      <c r="AL63" s="318">
        <f t="shared" si="9"/>
        <v>2161</v>
      </c>
      <c r="AM63" s="344"/>
      <c r="AN63" s="342"/>
      <c r="AO63" s="342"/>
      <c r="AP63" s="342"/>
      <c r="AQ63" s="342"/>
      <c r="AR63" s="342"/>
      <c r="AS63" s="342"/>
      <c r="AT63" s="342"/>
      <c r="AU63" s="342"/>
      <c r="AV63" s="342"/>
      <c r="AW63" s="342"/>
    </row>
    <row r="64" spans="1:49" ht="14.4" customHeight="1" x14ac:dyDescent="0.25">
      <c r="A64" s="65" t="s">
        <v>480</v>
      </c>
      <c r="B64" s="195" t="s">
        <v>481</v>
      </c>
      <c r="C64" s="287">
        <v>0</v>
      </c>
      <c r="D64" s="288">
        <v>0</v>
      </c>
      <c r="E64" s="285">
        <v>0</v>
      </c>
      <c r="F64" s="287">
        <v>0</v>
      </c>
      <c r="G64" s="287">
        <v>0</v>
      </c>
      <c r="H64" s="320">
        <v>0</v>
      </c>
      <c r="I64" s="287">
        <v>0</v>
      </c>
      <c r="J64" s="287">
        <v>0</v>
      </c>
      <c r="K64" s="287">
        <v>0</v>
      </c>
      <c r="L64" s="285">
        <v>-5</v>
      </c>
      <c r="M64" s="286">
        <v>0</v>
      </c>
      <c r="N64" s="287">
        <v>0</v>
      </c>
      <c r="O64" s="287">
        <v>12841</v>
      </c>
      <c r="P64" s="287">
        <v>0</v>
      </c>
      <c r="Q64" s="287">
        <v>0</v>
      </c>
      <c r="R64" s="287">
        <v>196</v>
      </c>
      <c r="S64" s="287">
        <v>0</v>
      </c>
      <c r="T64" s="287">
        <v>5</v>
      </c>
      <c r="U64" s="287">
        <v>0</v>
      </c>
      <c r="V64" s="288">
        <v>0</v>
      </c>
      <c r="W64" s="285">
        <v>0</v>
      </c>
      <c r="X64" s="285">
        <v>0</v>
      </c>
      <c r="Y64" s="285">
        <v>0</v>
      </c>
      <c r="Z64" s="285">
        <v>0</v>
      </c>
      <c r="AA64" s="285">
        <v>0</v>
      </c>
      <c r="AB64" s="285">
        <v>0</v>
      </c>
      <c r="AC64" s="285">
        <v>0</v>
      </c>
      <c r="AD64" s="285">
        <v>0</v>
      </c>
      <c r="AE64" s="285">
        <v>0</v>
      </c>
      <c r="AF64" s="285">
        <v>0</v>
      </c>
      <c r="AG64" s="286">
        <v>0</v>
      </c>
      <c r="AH64" s="287">
        <v>0</v>
      </c>
      <c r="AI64" s="287">
        <v>0</v>
      </c>
      <c r="AJ64" s="287">
        <v>0</v>
      </c>
      <c r="AK64" s="287">
        <v>0</v>
      </c>
      <c r="AL64" s="290">
        <f t="shared" si="9"/>
        <v>13037</v>
      </c>
      <c r="AM64" s="344"/>
      <c r="AN64" s="342"/>
      <c r="AO64" s="342"/>
      <c r="AP64" s="342"/>
      <c r="AQ64" s="342"/>
      <c r="AR64" s="342"/>
      <c r="AS64" s="342"/>
      <c r="AT64" s="342"/>
      <c r="AU64" s="342"/>
      <c r="AV64" s="342"/>
      <c r="AW64" s="342"/>
    </row>
    <row r="65" spans="1:49" ht="14.4" customHeight="1" x14ac:dyDescent="0.25">
      <c r="A65" s="65" t="s">
        <v>482</v>
      </c>
      <c r="B65" s="195" t="s">
        <v>483</v>
      </c>
      <c r="C65" s="287">
        <v>0</v>
      </c>
      <c r="D65" s="305">
        <v>0</v>
      </c>
      <c r="E65" s="291">
        <v>0</v>
      </c>
      <c r="F65" s="287">
        <v>0</v>
      </c>
      <c r="G65" s="287">
        <v>0</v>
      </c>
      <c r="H65" s="320">
        <v>0</v>
      </c>
      <c r="I65" s="287">
        <v>0</v>
      </c>
      <c r="J65" s="287">
        <v>0</v>
      </c>
      <c r="K65" s="288">
        <v>0</v>
      </c>
      <c r="L65" s="285">
        <v>0</v>
      </c>
      <c r="M65" s="286">
        <v>0</v>
      </c>
      <c r="N65" s="287">
        <v>0</v>
      </c>
      <c r="O65" s="287">
        <v>15151</v>
      </c>
      <c r="P65" s="287">
        <v>0</v>
      </c>
      <c r="Q65" s="287">
        <v>0</v>
      </c>
      <c r="R65" s="287">
        <v>0</v>
      </c>
      <c r="S65" s="287">
        <v>0</v>
      </c>
      <c r="T65" s="287">
        <v>0</v>
      </c>
      <c r="U65" s="287">
        <v>0</v>
      </c>
      <c r="V65" s="288">
        <v>0</v>
      </c>
      <c r="W65" s="285">
        <v>0</v>
      </c>
      <c r="X65" s="285">
        <v>0</v>
      </c>
      <c r="Y65" s="285">
        <v>0</v>
      </c>
      <c r="Z65" s="285">
        <v>0</v>
      </c>
      <c r="AA65" s="285">
        <v>0</v>
      </c>
      <c r="AB65" s="285">
        <v>0</v>
      </c>
      <c r="AC65" s="285">
        <v>0</v>
      </c>
      <c r="AD65" s="285">
        <v>0</v>
      </c>
      <c r="AE65" s="285">
        <v>0</v>
      </c>
      <c r="AF65" s="285">
        <v>0</v>
      </c>
      <c r="AG65" s="286">
        <v>0</v>
      </c>
      <c r="AH65" s="287">
        <v>0</v>
      </c>
      <c r="AI65" s="287">
        <v>0</v>
      </c>
      <c r="AJ65" s="287">
        <v>0</v>
      </c>
      <c r="AK65" s="287">
        <v>0</v>
      </c>
      <c r="AL65" s="290">
        <f>SUM(C65:AK65)</f>
        <v>15151</v>
      </c>
      <c r="AM65" s="344"/>
      <c r="AN65" s="342"/>
      <c r="AO65" s="342"/>
      <c r="AP65" s="342"/>
      <c r="AQ65" s="342"/>
      <c r="AR65" s="342"/>
      <c r="AS65" s="342"/>
      <c r="AT65" s="342"/>
      <c r="AU65" s="342"/>
      <c r="AV65" s="342"/>
      <c r="AW65" s="342"/>
    </row>
    <row r="66" spans="1:49" ht="14.4" customHeight="1" x14ac:dyDescent="0.25">
      <c r="A66" s="65" t="s">
        <v>484</v>
      </c>
      <c r="B66" s="195" t="s">
        <v>485</v>
      </c>
      <c r="C66" s="327">
        <v>87</v>
      </c>
      <c r="D66" s="349">
        <v>0</v>
      </c>
      <c r="E66" s="304">
        <v>0</v>
      </c>
      <c r="F66" s="327">
        <v>7</v>
      </c>
      <c r="G66" s="327">
        <v>0</v>
      </c>
      <c r="H66" s="328">
        <v>0</v>
      </c>
      <c r="I66" s="327">
        <v>39</v>
      </c>
      <c r="J66" s="327">
        <v>257</v>
      </c>
      <c r="K66" s="327">
        <v>0</v>
      </c>
      <c r="L66" s="287">
        <v>7</v>
      </c>
      <c r="M66" s="286">
        <v>0</v>
      </c>
      <c r="N66" s="287">
        <v>0</v>
      </c>
      <c r="O66" s="287">
        <v>29081</v>
      </c>
      <c r="P66" s="287">
        <v>0</v>
      </c>
      <c r="Q66" s="287">
        <v>0</v>
      </c>
      <c r="R66" s="287">
        <v>3140</v>
      </c>
      <c r="S66" s="287">
        <v>0</v>
      </c>
      <c r="T66" s="287">
        <v>0</v>
      </c>
      <c r="U66" s="287">
        <v>0</v>
      </c>
      <c r="V66" s="288">
        <v>0</v>
      </c>
      <c r="W66" s="285">
        <v>0</v>
      </c>
      <c r="X66" s="285">
        <v>0</v>
      </c>
      <c r="Y66" s="285">
        <v>0</v>
      </c>
      <c r="Z66" s="285">
        <v>0</v>
      </c>
      <c r="AA66" s="285">
        <v>0</v>
      </c>
      <c r="AB66" s="285">
        <v>0</v>
      </c>
      <c r="AC66" s="285">
        <v>0</v>
      </c>
      <c r="AD66" s="285">
        <v>0</v>
      </c>
      <c r="AE66" s="285">
        <v>0</v>
      </c>
      <c r="AF66" s="285">
        <v>0</v>
      </c>
      <c r="AG66" s="286">
        <v>0</v>
      </c>
      <c r="AH66" s="327">
        <v>0</v>
      </c>
      <c r="AI66" s="327">
        <v>0</v>
      </c>
      <c r="AJ66" s="327">
        <v>0</v>
      </c>
      <c r="AK66" s="327">
        <v>0</v>
      </c>
      <c r="AL66" s="290">
        <f t="shared" si="9"/>
        <v>32618</v>
      </c>
      <c r="AM66" s="344"/>
      <c r="AN66" s="342"/>
      <c r="AO66" s="342"/>
      <c r="AP66" s="342"/>
      <c r="AQ66" s="342"/>
      <c r="AR66" s="342"/>
      <c r="AS66" s="342"/>
      <c r="AT66" s="342"/>
      <c r="AU66" s="342"/>
      <c r="AV66" s="342"/>
      <c r="AW66" s="342"/>
    </row>
    <row r="67" spans="1:49" ht="14.4" customHeight="1" x14ac:dyDescent="0.25">
      <c r="A67" s="65" t="s">
        <v>486</v>
      </c>
      <c r="B67" s="195" t="s">
        <v>487</v>
      </c>
      <c r="C67" s="327">
        <v>0</v>
      </c>
      <c r="D67" s="349">
        <v>0</v>
      </c>
      <c r="E67" s="304">
        <v>0</v>
      </c>
      <c r="F67" s="327">
        <v>0</v>
      </c>
      <c r="G67" s="327">
        <v>0</v>
      </c>
      <c r="H67" s="328">
        <v>0</v>
      </c>
      <c r="I67" s="327">
        <v>0</v>
      </c>
      <c r="J67" s="327">
        <v>0</v>
      </c>
      <c r="K67" s="327">
        <v>0</v>
      </c>
      <c r="L67" s="287">
        <v>0</v>
      </c>
      <c r="M67" s="286">
        <v>0</v>
      </c>
      <c r="N67" s="287">
        <v>0</v>
      </c>
      <c r="O67" s="287">
        <v>4920</v>
      </c>
      <c r="P67" s="287">
        <v>0</v>
      </c>
      <c r="Q67" s="287">
        <v>0</v>
      </c>
      <c r="R67" s="287">
        <v>0</v>
      </c>
      <c r="S67" s="287">
        <v>0</v>
      </c>
      <c r="T67" s="287">
        <v>0</v>
      </c>
      <c r="U67" s="287">
        <v>0</v>
      </c>
      <c r="V67" s="305">
        <v>0</v>
      </c>
      <c r="W67" s="291">
        <v>0</v>
      </c>
      <c r="X67" s="291">
        <v>0</v>
      </c>
      <c r="Y67" s="291">
        <v>0</v>
      </c>
      <c r="Z67" s="291">
        <v>0</v>
      </c>
      <c r="AA67" s="291">
        <v>0</v>
      </c>
      <c r="AB67" s="291">
        <v>0</v>
      </c>
      <c r="AC67" s="291">
        <v>0</v>
      </c>
      <c r="AD67" s="291">
        <v>0</v>
      </c>
      <c r="AE67" s="285">
        <v>0</v>
      </c>
      <c r="AF67" s="285">
        <v>0</v>
      </c>
      <c r="AG67" s="286">
        <v>0</v>
      </c>
      <c r="AH67" s="327">
        <v>0</v>
      </c>
      <c r="AI67" s="327">
        <v>0</v>
      </c>
      <c r="AJ67" s="327">
        <v>0</v>
      </c>
      <c r="AK67" s="327">
        <v>0</v>
      </c>
      <c r="AL67" s="290">
        <f t="shared" si="9"/>
        <v>4920</v>
      </c>
      <c r="AM67" s="344"/>
      <c r="AN67" s="342"/>
      <c r="AO67" s="342"/>
      <c r="AP67" s="342"/>
      <c r="AQ67" s="342"/>
      <c r="AR67" s="342"/>
      <c r="AS67" s="342"/>
      <c r="AT67" s="342"/>
      <c r="AU67" s="342"/>
      <c r="AV67" s="342"/>
      <c r="AW67" s="342"/>
    </row>
    <row r="68" spans="1:49" ht="14.4" customHeight="1" x14ac:dyDescent="0.25">
      <c r="A68" s="434" t="s">
        <v>488</v>
      </c>
      <c r="B68" s="435"/>
      <c r="C68" s="287">
        <f>SUM(C58:C67)</f>
        <v>1250</v>
      </c>
      <c r="D68" s="287">
        <f t="shared" ref="D68:AK68" si="10">SUM(D58:D67)</f>
        <v>13</v>
      </c>
      <c r="E68" s="287">
        <f t="shared" si="10"/>
        <v>0</v>
      </c>
      <c r="F68" s="287">
        <f t="shared" si="10"/>
        <v>109</v>
      </c>
      <c r="G68" s="287">
        <f t="shared" si="10"/>
        <v>0</v>
      </c>
      <c r="H68" s="287">
        <f t="shared" si="10"/>
        <v>396</v>
      </c>
      <c r="I68" s="287">
        <f t="shared" si="10"/>
        <v>463</v>
      </c>
      <c r="J68" s="287">
        <f t="shared" si="10"/>
        <v>1016</v>
      </c>
      <c r="K68" s="287">
        <f t="shared" si="10"/>
        <v>3</v>
      </c>
      <c r="L68" s="287">
        <f t="shared" si="10"/>
        <v>1968</v>
      </c>
      <c r="M68" s="287">
        <f t="shared" si="10"/>
        <v>30</v>
      </c>
      <c r="N68" s="287">
        <f t="shared" si="10"/>
        <v>0</v>
      </c>
      <c r="O68" s="287">
        <f t="shared" si="10"/>
        <v>152381</v>
      </c>
      <c r="P68" s="287">
        <f t="shared" si="10"/>
        <v>0</v>
      </c>
      <c r="Q68" s="287">
        <f t="shared" si="10"/>
        <v>0</v>
      </c>
      <c r="R68" s="287">
        <f t="shared" si="10"/>
        <v>9284</v>
      </c>
      <c r="S68" s="287">
        <f t="shared" si="10"/>
        <v>0</v>
      </c>
      <c r="T68" s="287">
        <f t="shared" si="10"/>
        <v>716</v>
      </c>
      <c r="U68" s="287">
        <f t="shared" si="10"/>
        <v>0</v>
      </c>
      <c r="V68" s="287">
        <f t="shared" si="10"/>
        <v>0</v>
      </c>
      <c r="W68" s="287">
        <f t="shared" si="10"/>
        <v>0</v>
      </c>
      <c r="X68" s="287">
        <f t="shared" si="10"/>
        <v>0</v>
      </c>
      <c r="Y68" s="287">
        <f t="shared" si="10"/>
        <v>0</v>
      </c>
      <c r="Z68" s="287">
        <f t="shared" si="10"/>
        <v>0</v>
      </c>
      <c r="AA68" s="287">
        <f t="shared" si="10"/>
        <v>0</v>
      </c>
      <c r="AB68" s="287">
        <f t="shared" si="10"/>
        <v>0</v>
      </c>
      <c r="AC68" s="287">
        <f t="shared" si="10"/>
        <v>1969</v>
      </c>
      <c r="AD68" s="287">
        <f t="shared" si="10"/>
        <v>0</v>
      </c>
      <c r="AE68" s="288">
        <f t="shared" si="10"/>
        <v>0</v>
      </c>
      <c r="AF68" s="285">
        <f t="shared" si="10"/>
        <v>0</v>
      </c>
      <c r="AG68" s="286">
        <f t="shared" si="10"/>
        <v>0</v>
      </c>
      <c r="AH68" s="287">
        <f t="shared" si="10"/>
        <v>0</v>
      </c>
      <c r="AI68" s="287">
        <f t="shared" si="10"/>
        <v>172</v>
      </c>
      <c r="AJ68" s="287">
        <f t="shared" si="10"/>
        <v>247</v>
      </c>
      <c r="AK68" s="287">
        <f t="shared" si="10"/>
        <v>246</v>
      </c>
      <c r="AL68" s="318">
        <f t="shared" si="9"/>
        <v>170263</v>
      </c>
      <c r="AM68" s="347"/>
      <c r="AN68" s="342"/>
      <c r="AO68" s="342"/>
      <c r="AP68" s="342"/>
      <c r="AQ68" s="342"/>
      <c r="AR68" s="342"/>
      <c r="AS68" s="342"/>
      <c r="AT68" s="342"/>
      <c r="AU68" s="342"/>
      <c r="AV68" s="342"/>
      <c r="AW68" s="342"/>
    </row>
    <row r="69" spans="1:49" ht="8.1999999999999993" customHeight="1" x14ac:dyDescent="0.25">
      <c r="A69" s="243"/>
      <c r="B69" s="195"/>
      <c r="C69" s="281"/>
      <c r="D69" s="281"/>
      <c r="E69" s="281"/>
      <c r="F69" s="281"/>
      <c r="G69" s="281"/>
      <c r="H69" s="281"/>
      <c r="I69" s="281"/>
      <c r="J69" s="281"/>
      <c r="K69" s="281"/>
      <c r="L69" s="281"/>
      <c r="M69" s="281"/>
      <c r="N69" s="281"/>
      <c r="O69" s="281"/>
      <c r="P69" s="281"/>
      <c r="Q69" s="281"/>
      <c r="R69" s="281"/>
      <c r="S69" s="281"/>
      <c r="T69" s="281"/>
      <c r="U69" s="312"/>
      <c r="V69" s="312"/>
      <c r="W69" s="281"/>
      <c r="X69" s="281"/>
      <c r="Y69" s="312"/>
      <c r="Z69" s="312"/>
      <c r="AA69" s="312"/>
      <c r="AB69" s="312"/>
      <c r="AC69" s="312"/>
      <c r="AD69" s="312"/>
      <c r="AE69" s="312"/>
      <c r="AF69" s="312"/>
      <c r="AG69" s="312"/>
      <c r="AH69" s="281"/>
      <c r="AI69" s="281"/>
      <c r="AJ69" s="281"/>
      <c r="AK69" s="281"/>
      <c r="AL69" s="283"/>
      <c r="AM69" s="344"/>
      <c r="AN69" s="342"/>
      <c r="AO69" s="342"/>
      <c r="AP69" s="342"/>
      <c r="AQ69" s="342"/>
      <c r="AR69" s="342"/>
      <c r="AS69" s="342"/>
      <c r="AT69" s="342"/>
      <c r="AU69" s="342"/>
      <c r="AV69" s="342"/>
      <c r="AW69" s="342"/>
    </row>
    <row r="70" spans="1:49" x14ac:dyDescent="0.25">
      <c r="A70" s="58" t="s">
        <v>489</v>
      </c>
      <c r="B70" s="59" t="s">
        <v>52</v>
      </c>
      <c r="C70" s="312"/>
      <c r="D70" s="312"/>
      <c r="E70" s="312"/>
      <c r="F70" s="312"/>
      <c r="G70" s="312"/>
      <c r="H70" s="313"/>
      <c r="I70" s="312"/>
      <c r="J70" s="312"/>
      <c r="K70" s="313"/>
      <c r="L70" s="312"/>
      <c r="M70" s="312"/>
      <c r="N70" s="312"/>
      <c r="O70" s="312"/>
      <c r="P70" s="312"/>
      <c r="Q70" s="312"/>
      <c r="R70" s="312"/>
      <c r="S70" s="312"/>
      <c r="T70" s="312"/>
      <c r="U70" s="313"/>
      <c r="V70" s="313"/>
      <c r="W70" s="312"/>
      <c r="X70" s="312"/>
      <c r="Y70" s="312"/>
      <c r="Z70" s="312"/>
      <c r="AA70" s="313"/>
      <c r="AB70" s="313"/>
      <c r="AC70" s="313"/>
      <c r="AD70" s="313"/>
      <c r="AE70" s="313"/>
      <c r="AF70" s="313"/>
      <c r="AG70" s="313"/>
      <c r="AH70" s="312"/>
      <c r="AI70" s="312"/>
      <c r="AJ70" s="312"/>
      <c r="AK70" s="312"/>
      <c r="AL70" s="314"/>
      <c r="AM70" s="344"/>
      <c r="AN70" s="342"/>
      <c r="AO70" s="342"/>
      <c r="AP70" s="342"/>
      <c r="AQ70" s="342"/>
      <c r="AR70" s="342"/>
      <c r="AS70" s="342"/>
      <c r="AT70" s="342"/>
      <c r="AU70" s="342"/>
      <c r="AV70" s="342"/>
      <c r="AW70" s="342"/>
    </row>
    <row r="71" spans="1:49" ht="14.4" customHeight="1" x14ac:dyDescent="0.25">
      <c r="A71" s="65" t="s">
        <v>374</v>
      </c>
      <c r="B71" s="195" t="s">
        <v>490</v>
      </c>
      <c r="C71" s="287">
        <v>1</v>
      </c>
      <c r="D71" s="345">
        <v>0</v>
      </c>
      <c r="E71" s="287">
        <v>0</v>
      </c>
      <c r="F71" s="287">
        <v>2</v>
      </c>
      <c r="G71" s="287">
        <v>0</v>
      </c>
      <c r="H71" s="289">
        <v>0</v>
      </c>
      <c r="I71" s="287">
        <v>14</v>
      </c>
      <c r="J71" s="287">
        <v>0</v>
      </c>
      <c r="K71" s="289">
        <v>0</v>
      </c>
      <c r="L71" s="287">
        <v>-1722</v>
      </c>
      <c r="M71" s="287">
        <v>0</v>
      </c>
      <c r="N71" s="287">
        <v>0</v>
      </c>
      <c r="O71" s="287">
        <v>4047</v>
      </c>
      <c r="P71" s="287">
        <v>0</v>
      </c>
      <c r="Q71" s="287">
        <v>0</v>
      </c>
      <c r="R71" s="287">
        <v>1837</v>
      </c>
      <c r="S71" s="287">
        <v>0</v>
      </c>
      <c r="T71" s="287">
        <v>0</v>
      </c>
      <c r="U71" s="287">
        <v>0</v>
      </c>
      <c r="V71" s="287">
        <v>0</v>
      </c>
      <c r="W71" s="287">
        <v>0</v>
      </c>
      <c r="X71" s="287">
        <v>0</v>
      </c>
      <c r="Y71" s="287">
        <v>0</v>
      </c>
      <c r="Z71" s="287">
        <v>0</v>
      </c>
      <c r="AA71" s="287">
        <v>0</v>
      </c>
      <c r="AB71" s="287">
        <v>0</v>
      </c>
      <c r="AC71" s="287">
        <v>0</v>
      </c>
      <c r="AD71" s="287">
        <v>0</v>
      </c>
      <c r="AE71" s="288">
        <v>0</v>
      </c>
      <c r="AF71" s="285">
        <v>0</v>
      </c>
      <c r="AG71" s="286">
        <v>0</v>
      </c>
      <c r="AH71" s="287">
        <v>0</v>
      </c>
      <c r="AI71" s="287">
        <v>0</v>
      </c>
      <c r="AJ71" s="287">
        <v>0</v>
      </c>
      <c r="AK71" s="287">
        <v>0</v>
      </c>
      <c r="AL71" s="290">
        <f t="shared" ref="AL71:AL76" si="11">SUM(C71:AK71)</f>
        <v>4179</v>
      </c>
      <c r="AM71" s="344"/>
      <c r="AN71" s="342"/>
      <c r="AO71" s="342"/>
      <c r="AP71" s="342"/>
      <c r="AQ71" s="342"/>
      <c r="AR71" s="342"/>
      <c r="AS71" s="342"/>
      <c r="AT71" s="342"/>
      <c r="AU71" s="342"/>
      <c r="AV71" s="342"/>
      <c r="AW71" s="342"/>
    </row>
    <row r="72" spans="1:49" ht="14.4" customHeight="1" x14ac:dyDescent="0.25">
      <c r="A72" s="65" t="s">
        <v>375</v>
      </c>
      <c r="B72" s="195" t="s">
        <v>204</v>
      </c>
      <c r="C72" s="287">
        <v>560</v>
      </c>
      <c r="D72" s="345">
        <v>3</v>
      </c>
      <c r="E72" s="287">
        <v>0</v>
      </c>
      <c r="F72" s="287">
        <v>124</v>
      </c>
      <c r="G72" s="287">
        <v>0</v>
      </c>
      <c r="H72" s="289">
        <v>0</v>
      </c>
      <c r="I72" s="287">
        <v>65</v>
      </c>
      <c r="J72" s="287">
        <v>667</v>
      </c>
      <c r="K72" s="289">
        <v>0</v>
      </c>
      <c r="L72" s="287">
        <v>0</v>
      </c>
      <c r="M72" s="287">
        <v>0</v>
      </c>
      <c r="N72" s="287">
        <v>0</v>
      </c>
      <c r="O72" s="287">
        <v>749</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8">
        <v>0</v>
      </c>
      <c r="AF72" s="285">
        <v>0</v>
      </c>
      <c r="AG72" s="286">
        <v>0</v>
      </c>
      <c r="AH72" s="287">
        <v>1756</v>
      </c>
      <c r="AI72" s="287">
        <v>1735</v>
      </c>
      <c r="AJ72" s="287">
        <v>1670</v>
      </c>
      <c r="AK72" s="287">
        <v>0</v>
      </c>
      <c r="AL72" s="290">
        <f t="shared" si="11"/>
        <v>7329</v>
      </c>
      <c r="AM72" s="344"/>
      <c r="AN72" s="342"/>
      <c r="AO72" s="342"/>
      <c r="AP72" s="342"/>
      <c r="AQ72" s="342"/>
      <c r="AR72" s="342"/>
      <c r="AS72" s="342"/>
      <c r="AT72" s="342"/>
      <c r="AU72" s="342"/>
      <c r="AV72" s="342"/>
      <c r="AW72" s="342"/>
    </row>
    <row r="73" spans="1:49" ht="14.4" customHeight="1" x14ac:dyDescent="0.25">
      <c r="A73" s="65" t="s">
        <v>376</v>
      </c>
      <c r="B73" s="195" t="s">
        <v>491</v>
      </c>
      <c r="C73" s="287">
        <v>145</v>
      </c>
      <c r="D73" s="345">
        <v>0</v>
      </c>
      <c r="E73" s="287">
        <v>0</v>
      </c>
      <c r="F73" s="287">
        <v>4</v>
      </c>
      <c r="G73" s="287">
        <v>0</v>
      </c>
      <c r="H73" s="289">
        <v>0</v>
      </c>
      <c r="I73" s="287">
        <v>111</v>
      </c>
      <c r="J73" s="287">
        <v>9123</v>
      </c>
      <c r="K73" s="289">
        <v>0</v>
      </c>
      <c r="L73" s="287">
        <v>0</v>
      </c>
      <c r="M73" s="287">
        <v>0</v>
      </c>
      <c r="N73" s="287">
        <v>0</v>
      </c>
      <c r="O73" s="287">
        <v>361</v>
      </c>
      <c r="P73" s="287">
        <v>0</v>
      </c>
      <c r="Q73" s="287">
        <v>0</v>
      </c>
      <c r="R73" s="287">
        <v>0</v>
      </c>
      <c r="S73" s="287">
        <v>0</v>
      </c>
      <c r="T73" s="287">
        <v>0</v>
      </c>
      <c r="U73" s="287">
        <v>0</v>
      </c>
      <c r="V73" s="287">
        <v>0</v>
      </c>
      <c r="W73" s="287">
        <v>0</v>
      </c>
      <c r="X73" s="287">
        <v>0</v>
      </c>
      <c r="Y73" s="287">
        <v>0</v>
      </c>
      <c r="Z73" s="287">
        <v>0</v>
      </c>
      <c r="AA73" s="287">
        <v>0</v>
      </c>
      <c r="AB73" s="287">
        <v>0</v>
      </c>
      <c r="AC73" s="287">
        <v>0</v>
      </c>
      <c r="AD73" s="287">
        <v>0</v>
      </c>
      <c r="AE73" s="288">
        <v>0</v>
      </c>
      <c r="AF73" s="285">
        <v>0</v>
      </c>
      <c r="AG73" s="286">
        <v>0</v>
      </c>
      <c r="AH73" s="287">
        <v>0</v>
      </c>
      <c r="AI73" s="287">
        <v>139</v>
      </c>
      <c r="AJ73" s="287">
        <v>42</v>
      </c>
      <c r="AK73" s="287">
        <v>50</v>
      </c>
      <c r="AL73" s="307">
        <f t="shared" si="11"/>
        <v>9975</v>
      </c>
      <c r="AM73" s="344"/>
      <c r="AN73" s="342"/>
      <c r="AO73" s="342"/>
      <c r="AP73" s="342"/>
      <c r="AQ73" s="342"/>
      <c r="AR73" s="342"/>
      <c r="AS73" s="342"/>
      <c r="AT73" s="342"/>
      <c r="AU73" s="342"/>
      <c r="AV73" s="342"/>
      <c r="AW73" s="342"/>
    </row>
    <row r="74" spans="1:49" ht="14.4" customHeight="1" x14ac:dyDescent="0.25">
      <c r="A74" s="65" t="s">
        <v>377</v>
      </c>
      <c r="B74" s="195" t="s">
        <v>53</v>
      </c>
      <c r="C74" s="287">
        <v>588</v>
      </c>
      <c r="D74" s="345">
        <v>0</v>
      </c>
      <c r="E74" s="287">
        <v>0</v>
      </c>
      <c r="F74" s="287">
        <v>391</v>
      </c>
      <c r="G74" s="287">
        <v>0</v>
      </c>
      <c r="H74" s="289">
        <v>0</v>
      </c>
      <c r="I74" s="287">
        <v>20</v>
      </c>
      <c r="J74" s="287">
        <v>268</v>
      </c>
      <c r="K74" s="289">
        <v>0</v>
      </c>
      <c r="L74" s="287">
        <v>0</v>
      </c>
      <c r="M74" s="287">
        <v>0</v>
      </c>
      <c r="N74" s="287">
        <v>0</v>
      </c>
      <c r="O74" s="287">
        <v>565</v>
      </c>
      <c r="P74" s="287">
        <v>0</v>
      </c>
      <c r="Q74" s="287">
        <v>0</v>
      </c>
      <c r="R74" s="287">
        <v>0</v>
      </c>
      <c r="S74" s="287">
        <v>0</v>
      </c>
      <c r="T74" s="287">
        <v>41</v>
      </c>
      <c r="U74" s="287">
        <v>0</v>
      </c>
      <c r="V74" s="287">
        <v>0</v>
      </c>
      <c r="W74" s="287">
        <v>0</v>
      </c>
      <c r="X74" s="287">
        <v>0</v>
      </c>
      <c r="Y74" s="287">
        <v>0</v>
      </c>
      <c r="Z74" s="287">
        <v>0</v>
      </c>
      <c r="AA74" s="287">
        <v>0</v>
      </c>
      <c r="AB74" s="287">
        <v>0</v>
      </c>
      <c r="AC74" s="287">
        <v>0</v>
      </c>
      <c r="AD74" s="287">
        <v>0</v>
      </c>
      <c r="AE74" s="288">
        <v>0</v>
      </c>
      <c r="AF74" s="285">
        <v>0</v>
      </c>
      <c r="AG74" s="286">
        <v>0</v>
      </c>
      <c r="AH74" s="287">
        <v>0</v>
      </c>
      <c r="AI74" s="287">
        <v>0</v>
      </c>
      <c r="AJ74" s="287">
        <v>0</v>
      </c>
      <c r="AK74" s="287">
        <v>0</v>
      </c>
      <c r="AL74" s="307">
        <f t="shared" si="11"/>
        <v>1873</v>
      </c>
      <c r="AM74" s="344"/>
      <c r="AN74" s="342"/>
      <c r="AO74" s="342"/>
      <c r="AP74" s="342"/>
      <c r="AQ74" s="342"/>
      <c r="AR74" s="342"/>
      <c r="AS74" s="342"/>
      <c r="AT74" s="342"/>
      <c r="AU74" s="342"/>
      <c r="AV74" s="342"/>
      <c r="AW74" s="342"/>
    </row>
    <row r="75" spans="1:49" ht="14.4" customHeight="1" x14ac:dyDescent="0.25">
      <c r="A75" s="65" t="s">
        <v>378</v>
      </c>
      <c r="B75" s="195" t="s">
        <v>492</v>
      </c>
      <c r="C75" s="287">
        <v>576</v>
      </c>
      <c r="D75" s="345">
        <v>-14</v>
      </c>
      <c r="E75" s="287">
        <v>0</v>
      </c>
      <c r="F75" s="287">
        <v>5</v>
      </c>
      <c r="G75" s="287">
        <v>0</v>
      </c>
      <c r="H75" s="289">
        <v>0</v>
      </c>
      <c r="I75" s="287">
        <v>33</v>
      </c>
      <c r="J75" s="287">
        <v>487</v>
      </c>
      <c r="K75" s="289">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8">
        <v>0</v>
      </c>
      <c r="AF75" s="285">
        <v>0</v>
      </c>
      <c r="AG75" s="286">
        <v>0</v>
      </c>
      <c r="AH75" s="287">
        <v>0</v>
      </c>
      <c r="AI75" s="287">
        <v>341</v>
      </c>
      <c r="AJ75" s="287">
        <v>215</v>
      </c>
      <c r="AK75" s="287">
        <v>0</v>
      </c>
      <c r="AL75" s="331">
        <f t="shared" si="11"/>
        <v>1643</v>
      </c>
      <c r="AM75" s="344"/>
      <c r="AN75" s="342"/>
      <c r="AO75" s="342"/>
      <c r="AP75" s="342"/>
      <c r="AQ75" s="342"/>
      <c r="AR75" s="342"/>
      <c r="AS75" s="342"/>
      <c r="AT75" s="342"/>
      <c r="AU75" s="342"/>
      <c r="AV75" s="342"/>
      <c r="AW75" s="342"/>
    </row>
    <row r="76" spans="1:49" ht="14.4" customHeight="1" x14ac:dyDescent="0.25">
      <c r="A76" s="434" t="s">
        <v>493</v>
      </c>
      <c r="B76" s="435"/>
      <c r="C76" s="317">
        <f>SUM(C71:C75)</f>
        <v>1870</v>
      </c>
      <c r="D76" s="319">
        <f t="shared" ref="D76:AK76" si="12">SUM(D71:D75)</f>
        <v>-11</v>
      </c>
      <c r="E76" s="308">
        <f t="shared" si="12"/>
        <v>0</v>
      </c>
      <c r="F76" s="317">
        <f t="shared" si="12"/>
        <v>526</v>
      </c>
      <c r="G76" s="317">
        <f t="shared" si="12"/>
        <v>0</v>
      </c>
      <c r="H76" s="289">
        <f t="shared" si="12"/>
        <v>0</v>
      </c>
      <c r="I76" s="317">
        <f t="shared" si="12"/>
        <v>243</v>
      </c>
      <c r="J76" s="317">
        <f t="shared" si="12"/>
        <v>10545</v>
      </c>
      <c r="K76" s="289">
        <f t="shared" si="12"/>
        <v>0</v>
      </c>
      <c r="L76" s="317">
        <f t="shared" si="12"/>
        <v>-1722</v>
      </c>
      <c r="M76" s="317">
        <f t="shared" si="12"/>
        <v>0</v>
      </c>
      <c r="N76" s="317">
        <f t="shared" si="12"/>
        <v>0</v>
      </c>
      <c r="O76" s="317">
        <f t="shared" si="12"/>
        <v>5722</v>
      </c>
      <c r="P76" s="317">
        <f t="shared" si="12"/>
        <v>0</v>
      </c>
      <c r="Q76" s="317">
        <f t="shared" si="12"/>
        <v>0</v>
      </c>
      <c r="R76" s="317">
        <f t="shared" si="12"/>
        <v>1837</v>
      </c>
      <c r="S76" s="317">
        <f t="shared" si="12"/>
        <v>0</v>
      </c>
      <c r="T76" s="317">
        <f t="shared" si="12"/>
        <v>41</v>
      </c>
      <c r="U76" s="308">
        <f t="shared" si="12"/>
        <v>0</v>
      </c>
      <c r="V76" s="308">
        <f t="shared" si="12"/>
        <v>0</v>
      </c>
      <c r="W76" s="317">
        <f t="shared" si="12"/>
        <v>0</v>
      </c>
      <c r="X76" s="317">
        <f t="shared" si="12"/>
        <v>0</v>
      </c>
      <c r="Y76" s="317">
        <f t="shared" si="12"/>
        <v>0</v>
      </c>
      <c r="Z76" s="317">
        <f t="shared" si="12"/>
        <v>0</v>
      </c>
      <c r="AA76" s="308">
        <f t="shared" si="12"/>
        <v>0</v>
      </c>
      <c r="AB76" s="308">
        <f t="shared" si="12"/>
        <v>0</v>
      </c>
      <c r="AC76" s="308">
        <f t="shared" si="12"/>
        <v>0</v>
      </c>
      <c r="AD76" s="308">
        <f t="shared" si="12"/>
        <v>0</v>
      </c>
      <c r="AE76" s="288">
        <f t="shared" si="12"/>
        <v>0</v>
      </c>
      <c r="AF76" s="285">
        <f t="shared" si="12"/>
        <v>0</v>
      </c>
      <c r="AG76" s="286">
        <f t="shared" si="12"/>
        <v>0</v>
      </c>
      <c r="AH76" s="317">
        <f t="shared" si="12"/>
        <v>1756</v>
      </c>
      <c r="AI76" s="317">
        <f t="shared" si="12"/>
        <v>2215</v>
      </c>
      <c r="AJ76" s="317">
        <f t="shared" si="12"/>
        <v>1927</v>
      </c>
      <c r="AK76" s="317">
        <f t="shared" si="12"/>
        <v>50</v>
      </c>
      <c r="AL76" s="318">
        <f t="shared" si="11"/>
        <v>24999</v>
      </c>
      <c r="AM76" s="347"/>
      <c r="AN76" s="342"/>
      <c r="AO76" s="342"/>
      <c r="AP76" s="342"/>
      <c r="AQ76" s="342"/>
      <c r="AR76" s="342"/>
      <c r="AS76" s="342"/>
      <c r="AT76" s="342"/>
      <c r="AU76" s="342"/>
      <c r="AV76" s="342"/>
      <c r="AW76" s="342"/>
    </row>
    <row r="77" spans="1:49" ht="8.1999999999999993" customHeight="1" x14ac:dyDescent="0.25">
      <c r="A77" s="243"/>
      <c r="B77" s="195"/>
      <c r="C77" s="281"/>
      <c r="D77" s="281"/>
      <c r="E77" s="281"/>
      <c r="F77" s="281"/>
      <c r="G77" s="281"/>
      <c r="H77" s="312"/>
      <c r="I77" s="281"/>
      <c r="J77" s="281"/>
      <c r="K77" s="312"/>
      <c r="L77" s="281"/>
      <c r="M77" s="281"/>
      <c r="N77" s="281"/>
      <c r="O77" s="281"/>
      <c r="P77" s="281"/>
      <c r="Q77" s="281"/>
      <c r="R77" s="281"/>
      <c r="S77" s="281"/>
      <c r="T77" s="281"/>
      <c r="U77" s="312"/>
      <c r="V77" s="312"/>
      <c r="W77" s="281"/>
      <c r="X77" s="281"/>
      <c r="Y77" s="281"/>
      <c r="Z77" s="281"/>
      <c r="AA77" s="312"/>
      <c r="AB77" s="312"/>
      <c r="AC77" s="312"/>
      <c r="AD77" s="312"/>
      <c r="AE77" s="312"/>
      <c r="AF77" s="312"/>
      <c r="AG77" s="312"/>
      <c r="AH77" s="281"/>
      <c r="AI77" s="281"/>
      <c r="AJ77" s="281"/>
      <c r="AK77" s="281"/>
      <c r="AL77" s="283"/>
      <c r="AM77" s="344"/>
      <c r="AN77" s="342"/>
      <c r="AO77" s="342"/>
      <c r="AP77" s="342"/>
      <c r="AQ77" s="342"/>
      <c r="AR77" s="342"/>
      <c r="AS77" s="342"/>
      <c r="AT77" s="342"/>
      <c r="AU77" s="342"/>
      <c r="AV77" s="342"/>
      <c r="AW77" s="342"/>
    </row>
    <row r="78" spans="1:49" ht="14.4" customHeight="1" x14ac:dyDescent="0.25">
      <c r="A78" s="58" t="s">
        <v>494</v>
      </c>
      <c r="B78" s="59" t="s">
        <v>495</v>
      </c>
      <c r="C78" s="312"/>
      <c r="D78" s="312"/>
      <c r="E78" s="312"/>
      <c r="F78" s="312"/>
      <c r="G78" s="312"/>
      <c r="H78" s="313"/>
      <c r="I78" s="312"/>
      <c r="J78" s="312"/>
      <c r="K78" s="313"/>
      <c r="L78" s="312"/>
      <c r="M78" s="312"/>
      <c r="N78" s="312"/>
      <c r="O78" s="312"/>
      <c r="P78" s="312"/>
      <c r="Q78" s="312"/>
      <c r="R78" s="312"/>
      <c r="S78" s="312"/>
      <c r="T78" s="312"/>
      <c r="U78" s="313"/>
      <c r="V78" s="313"/>
      <c r="W78" s="312"/>
      <c r="X78" s="312"/>
      <c r="Y78" s="312"/>
      <c r="Z78" s="312"/>
      <c r="AA78" s="313"/>
      <c r="AB78" s="313"/>
      <c r="AC78" s="313"/>
      <c r="AD78" s="313"/>
      <c r="AE78" s="313"/>
      <c r="AF78" s="313"/>
      <c r="AG78" s="313"/>
      <c r="AH78" s="312"/>
      <c r="AI78" s="312"/>
      <c r="AJ78" s="312"/>
      <c r="AK78" s="312"/>
      <c r="AL78" s="314"/>
      <c r="AM78" s="344"/>
      <c r="AN78" s="342"/>
      <c r="AO78" s="342"/>
      <c r="AP78" s="342"/>
      <c r="AQ78" s="342"/>
      <c r="AR78" s="342"/>
      <c r="AS78" s="342"/>
      <c r="AT78" s="342"/>
      <c r="AU78" s="342"/>
      <c r="AV78" s="342"/>
      <c r="AW78" s="342"/>
    </row>
    <row r="79" spans="1:49" ht="14.4" customHeight="1" x14ac:dyDescent="0.25">
      <c r="A79" s="65" t="s">
        <v>496</v>
      </c>
      <c r="B79" s="195" t="s">
        <v>54</v>
      </c>
      <c r="C79" s="287">
        <v>1139</v>
      </c>
      <c r="D79" s="345">
        <v>22</v>
      </c>
      <c r="E79" s="287">
        <v>0</v>
      </c>
      <c r="F79" s="287">
        <v>680</v>
      </c>
      <c r="G79" s="287">
        <v>0</v>
      </c>
      <c r="H79" s="289">
        <v>0</v>
      </c>
      <c r="I79" s="287">
        <v>92</v>
      </c>
      <c r="J79" s="287">
        <v>208</v>
      </c>
      <c r="K79" s="289">
        <v>0</v>
      </c>
      <c r="L79" s="287">
        <v>0</v>
      </c>
      <c r="M79" s="287">
        <v>0</v>
      </c>
      <c r="N79" s="287">
        <v>0</v>
      </c>
      <c r="O79" s="287">
        <v>931</v>
      </c>
      <c r="P79" s="287">
        <v>0</v>
      </c>
      <c r="Q79" s="287">
        <v>0</v>
      </c>
      <c r="R79" s="287">
        <v>58</v>
      </c>
      <c r="S79" s="287">
        <v>0</v>
      </c>
      <c r="T79" s="287">
        <v>0</v>
      </c>
      <c r="U79" s="287">
        <v>0</v>
      </c>
      <c r="V79" s="287">
        <v>0</v>
      </c>
      <c r="W79" s="287">
        <v>0</v>
      </c>
      <c r="X79" s="287">
        <v>0</v>
      </c>
      <c r="Y79" s="287">
        <v>0</v>
      </c>
      <c r="Z79" s="287">
        <v>0</v>
      </c>
      <c r="AA79" s="287">
        <v>0</v>
      </c>
      <c r="AB79" s="287">
        <v>0</v>
      </c>
      <c r="AC79" s="287">
        <v>0</v>
      </c>
      <c r="AD79" s="287">
        <v>0</v>
      </c>
      <c r="AE79" s="288">
        <v>0</v>
      </c>
      <c r="AF79" s="285">
        <v>0</v>
      </c>
      <c r="AG79" s="286">
        <v>0</v>
      </c>
      <c r="AH79" s="287">
        <v>0</v>
      </c>
      <c r="AI79" s="287">
        <v>0</v>
      </c>
      <c r="AJ79" s="287">
        <v>2</v>
      </c>
      <c r="AK79" s="287">
        <v>1</v>
      </c>
      <c r="AL79" s="290">
        <f>SUM(C79:AK79)</f>
        <v>3133</v>
      </c>
      <c r="AM79" s="344"/>
      <c r="AN79" s="342"/>
      <c r="AO79" s="342"/>
      <c r="AP79" s="342"/>
      <c r="AQ79" s="342"/>
      <c r="AR79" s="342"/>
      <c r="AS79" s="342"/>
      <c r="AT79" s="342"/>
      <c r="AU79" s="342"/>
      <c r="AV79" s="342"/>
      <c r="AW79" s="342"/>
    </row>
    <row r="80" spans="1:49" ht="14.4" customHeight="1" x14ac:dyDescent="0.25">
      <c r="A80" s="65" t="s">
        <v>497</v>
      </c>
      <c r="B80" s="195" t="s">
        <v>498</v>
      </c>
      <c r="C80" s="287">
        <v>880</v>
      </c>
      <c r="D80" s="345">
        <v>58</v>
      </c>
      <c r="E80" s="287">
        <v>0</v>
      </c>
      <c r="F80" s="287">
        <v>3036</v>
      </c>
      <c r="G80" s="287">
        <v>0</v>
      </c>
      <c r="H80" s="289">
        <v>0</v>
      </c>
      <c r="I80" s="287">
        <v>585</v>
      </c>
      <c r="J80" s="287">
        <v>995</v>
      </c>
      <c r="K80" s="289">
        <v>0</v>
      </c>
      <c r="L80" s="287">
        <v>0</v>
      </c>
      <c r="M80" s="287">
        <v>0</v>
      </c>
      <c r="N80" s="287">
        <v>0</v>
      </c>
      <c r="O80" s="287">
        <v>0</v>
      </c>
      <c r="P80" s="287">
        <v>0</v>
      </c>
      <c r="Q80" s="287">
        <v>0</v>
      </c>
      <c r="R80" s="287">
        <v>0</v>
      </c>
      <c r="S80" s="287">
        <v>0</v>
      </c>
      <c r="T80" s="287">
        <v>1</v>
      </c>
      <c r="U80" s="287">
        <v>0</v>
      </c>
      <c r="V80" s="287">
        <v>0</v>
      </c>
      <c r="W80" s="287">
        <v>0</v>
      </c>
      <c r="X80" s="287">
        <v>0</v>
      </c>
      <c r="Y80" s="287">
        <v>0</v>
      </c>
      <c r="Z80" s="287">
        <v>0</v>
      </c>
      <c r="AA80" s="287">
        <v>0</v>
      </c>
      <c r="AB80" s="287">
        <v>0</v>
      </c>
      <c r="AC80" s="287">
        <v>128</v>
      </c>
      <c r="AD80" s="287">
        <v>0</v>
      </c>
      <c r="AE80" s="288">
        <v>0</v>
      </c>
      <c r="AF80" s="285">
        <v>0</v>
      </c>
      <c r="AG80" s="286">
        <v>0</v>
      </c>
      <c r="AH80" s="287">
        <v>0</v>
      </c>
      <c r="AI80" s="287">
        <v>0</v>
      </c>
      <c r="AJ80" s="287">
        <v>1775</v>
      </c>
      <c r="AK80" s="287">
        <v>397</v>
      </c>
      <c r="AL80" s="290">
        <f>SUM(C80:AK80)</f>
        <v>7855</v>
      </c>
      <c r="AM80" s="344"/>
      <c r="AN80" s="342"/>
      <c r="AO80" s="342"/>
      <c r="AP80" s="342"/>
      <c r="AQ80" s="342"/>
      <c r="AR80" s="342"/>
      <c r="AS80" s="342"/>
      <c r="AT80" s="342"/>
      <c r="AU80" s="342"/>
      <c r="AV80" s="342"/>
      <c r="AW80" s="342"/>
    </row>
    <row r="81" spans="1:49" ht="14.4" customHeight="1" x14ac:dyDescent="0.25">
      <c r="A81" s="65" t="s">
        <v>499</v>
      </c>
      <c r="B81" s="195" t="s">
        <v>500</v>
      </c>
      <c r="C81" s="287">
        <v>838</v>
      </c>
      <c r="D81" s="345">
        <v>0</v>
      </c>
      <c r="E81" s="287">
        <v>0</v>
      </c>
      <c r="F81" s="287">
        <v>6</v>
      </c>
      <c r="G81" s="287">
        <v>0</v>
      </c>
      <c r="H81" s="289">
        <v>0</v>
      </c>
      <c r="I81" s="287">
        <v>63</v>
      </c>
      <c r="J81" s="287">
        <v>116</v>
      </c>
      <c r="K81" s="289">
        <v>0</v>
      </c>
      <c r="L81" s="287">
        <v>4</v>
      </c>
      <c r="M81" s="287">
        <v>0</v>
      </c>
      <c r="N81" s="287">
        <v>0</v>
      </c>
      <c r="O81" s="287">
        <v>3478</v>
      </c>
      <c r="P81" s="287">
        <v>0</v>
      </c>
      <c r="Q81" s="287">
        <v>0</v>
      </c>
      <c r="R81" s="287">
        <v>58</v>
      </c>
      <c r="S81" s="287">
        <v>0</v>
      </c>
      <c r="T81" s="287">
        <v>68</v>
      </c>
      <c r="U81" s="287">
        <v>0</v>
      </c>
      <c r="V81" s="287">
        <v>0</v>
      </c>
      <c r="W81" s="287">
        <v>0</v>
      </c>
      <c r="X81" s="287">
        <v>0</v>
      </c>
      <c r="Y81" s="287">
        <v>0</v>
      </c>
      <c r="Z81" s="287">
        <v>0</v>
      </c>
      <c r="AA81" s="287">
        <v>0</v>
      </c>
      <c r="AB81" s="287">
        <v>0</v>
      </c>
      <c r="AC81" s="287">
        <v>0</v>
      </c>
      <c r="AD81" s="287">
        <v>0</v>
      </c>
      <c r="AE81" s="288">
        <v>0</v>
      </c>
      <c r="AF81" s="285">
        <v>0</v>
      </c>
      <c r="AG81" s="286">
        <v>0</v>
      </c>
      <c r="AH81" s="287">
        <v>0</v>
      </c>
      <c r="AI81" s="287">
        <v>0</v>
      </c>
      <c r="AJ81" s="287">
        <v>-1</v>
      </c>
      <c r="AK81" s="287">
        <v>0</v>
      </c>
      <c r="AL81" s="290">
        <f>SUM(C81:AK81)</f>
        <v>4630</v>
      </c>
      <c r="AM81" s="344"/>
      <c r="AN81" s="342"/>
      <c r="AO81" s="342"/>
      <c r="AP81" s="342"/>
      <c r="AQ81" s="342"/>
      <c r="AR81" s="342"/>
      <c r="AS81" s="342"/>
      <c r="AT81" s="342"/>
      <c r="AU81" s="342"/>
      <c r="AV81" s="342"/>
      <c r="AW81" s="342"/>
    </row>
    <row r="82" spans="1:49" ht="14.4" customHeight="1" x14ac:dyDescent="0.25">
      <c r="A82" s="434" t="s">
        <v>501</v>
      </c>
      <c r="B82" s="435"/>
      <c r="C82" s="317">
        <f>SUM(C79:C81)</f>
        <v>2857</v>
      </c>
      <c r="D82" s="319">
        <f t="shared" ref="D82:AK82" si="13">SUM(D79:D81)</f>
        <v>80</v>
      </c>
      <c r="E82" s="308">
        <f t="shared" si="13"/>
        <v>0</v>
      </c>
      <c r="F82" s="317">
        <f t="shared" si="13"/>
        <v>3722</v>
      </c>
      <c r="G82" s="317">
        <f t="shared" si="13"/>
        <v>0</v>
      </c>
      <c r="H82" s="289">
        <f t="shared" si="13"/>
        <v>0</v>
      </c>
      <c r="I82" s="317">
        <f t="shared" si="13"/>
        <v>740</v>
      </c>
      <c r="J82" s="317">
        <f t="shared" si="13"/>
        <v>1319</v>
      </c>
      <c r="K82" s="289">
        <f t="shared" si="13"/>
        <v>0</v>
      </c>
      <c r="L82" s="317">
        <f t="shared" si="13"/>
        <v>4</v>
      </c>
      <c r="M82" s="317">
        <f t="shared" si="13"/>
        <v>0</v>
      </c>
      <c r="N82" s="317">
        <f t="shared" si="13"/>
        <v>0</v>
      </c>
      <c r="O82" s="317">
        <f t="shared" si="13"/>
        <v>4409</v>
      </c>
      <c r="P82" s="317">
        <f t="shared" si="13"/>
        <v>0</v>
      </c>
      <c r="Q82" s="317">
        <f t="shared" si="13"/>
        <v>0</v>
      </c>
      <c r="R82" s="317">
        <f t="shared" si="13"/>
        <v>116</v>
      </c>
      <c r="S82" s="317">
        <f t="shared" si="13"/>
        <v>0</v>
      </c>
      <c r="T82" s="317">
        <f t="shared" si="13"/>
        <v>69</v>
      </c>
      <c r="U82" s="308">
        <f t="shared" si="13"/>
        <v>0</v>
      </c>
      <c r="V82" s="308">
        <f t="shared" si="13"/>
        <v>0</v>
      </c>
      <c r="W82" s="317">
        <f t="shared" si="13"/>
        <v>0</v>
      </c>
      <c r="X82" s="317">
        <f t="shared" si="13"/>
        <v>0</v>
      </c>
      <c r="Y82" s="317">
        <f t="shared" si="13"/>
        <v>0</v>
      </c>
      <c r="Z82" s="317">
        <f t="shared" si="13"/>
        <v>0</v>
      </c>
      <c r="AA82" s="308">
        <f t="shared" si="13"/>
        <v>0</v>
      </c>
      <c r="AB82" s="308">
        <f t="shared" si="13"/>
        <v>0</v>
      </c>
      <c r="AC82" s="308">
        <f t="shared" si="13"/>
        <v>128</v>
      </c>
      <c r="AD82" s="308">
        <f t="shared" si="13"/>
        <v>0</v>
      </c>
      <c r="AE82" s="288">
        <f t="shared" si="13"/>
        <v>0</v>
      </c>
      <c r="AF82" s="285">
        <f t="shared" si="13"/>
        <v>0</v>
      </c>
      <c r="AG82" s="286">
        <f t="shared" si="13"/>
        <v>0</v>
      </c>
      <c r="AH82" s="317">
        <f t="shared" si="13"/>
        <v>0</v>
      </c>
      <c r="AI82" s="317">
        <f t="shared" si="13"/>
        <v>0</v>
      </c>
      <c r="AJ82" s="317">
        <f t="shared" si="13"/>
        <v>1776</v>
      </c>
      <c r="AK82" s="317">
        <f t="shared" si="13"/>
        <v>398</v>
      </c>
      <c r="AL82" s="318">
        <f>SUM(C82:AK82)</f>
        <v>15618</v>
      </c>
      <c r="AM82" s="347"/>
      <c r="AN82" s="342"/>
      <c r="AO82" s="342"/>
      <c r="AP82" s="342"/>
      <c r="AQ82" s="342"/>
      <c r="AR82" s="342"/>
      <c r="AS82" s="342"/>
      <c r="AT82" s="342"/>
      <c r="AU82" s="342"/>
      <c r="AV82" s="342"/>
      <c r="AW82" s="342"/>
    </row>
    <row r="83" spans="1:49" ht="8.1999999999999993" customHeight="1" thickBot="1" x14ac:dyDescent="0.3">
      <c r="A83" s="243"/>
      <c r="B83" s="195"/>
      <c r="C83" s="281"/>
      <c r="D83" s="281"/>
      <c r="E83" s="281"/>
      <c r="F83" s="281"/>
      <c r="G83" s="281"/>
      <c r="H83" s="312"/>
      <c r="I83" s="281"/>
      <c r="J83" s="281"/>
      <c r="K83" s="312"/>
      <c r="L83" s="281"/>
      <c r="M83" s="281"/>
      <c r="N83" s="281"/>
      <c r="O83" s="281"/>
      <c r="P83" s="281"/>
      <c r="Q83" s="281"/>
      <c r="R83" s="281"/>
      <c r="S83" s="281"/>
      <c r="T83" s="281"/>
      <c r="U83" s="312"/>
      <c r="V83" s="312"/>
      <c r="W83" s="281"/>
      <c r="X83" s="281"/>
      <c r="Y83" s="281"/>
      <c r="Z83" s="281"/>
      <c r="AA83" s="312"/>
      <c r="AB83" s="312"/>
      <c r="AC83" s="312"/>
      <c r="AD83" s="312"/>
      <c r="AE83" s="312"/>
      <c r="AF83" s="313"/>
      <c r="AG83" s="312"/>
      <c r="AH83" s="281"/>
      <c r="AI83" s="281"/>
      <c r="AJ83" s="281"/>
      <c r="AK83" s="281"/>
      <c r="AL83" s="283"/>
      <c r="AM83" s="344"/>
      <c r="AN83" s="342"/>
      <c r="AO83" s="342"/>
      <c r="AP83" s="342"/>
      <c r="AQ83" s="342"/>
      <c r="AR83" s="342"/>
      <c r="AS83" s="342"/>
      <c r="AT83" s="342"/>
      <c r="AU83" s="342"/>
      <c r="AV83" s="342"/>
      <c r="AW83" s="342"/>
    </row>
    <row r="84" spans="1:49" s="67" customFormat="1" ht="16.55" customHeight="1" thickBot="1" x14ac:dyDescent="0.3">
      <c r="A84" s="438" t="s">
        <v>502</v>
      </c>
      <c r="B84" s="439"/>
      <c r="C84" s="333">
        <f t="shared" ref="C84:AK84" si="14">SUM(C19,C24,C32,C39,C45,C55,C68,C76,C82)</f>
        <v>35005</v>
      </c>
      <c r="D84" s="333">
        <f t="shared" si="14"/>
        <v>1909</v>
      </c>
      <c r="E84" s="333">
        <f t="shared" si="14"/>
        <v>0</v>
      </c>
      <c r="F84" s="333">
        <f t="shared" si="14"/>
        <v>7103</v>
      </c>
      <c r="G84" s="333">
        <f t="shared" si="14"/>
        <v>132</v>
      </c>
      <c r="H84" s="333">
        <f t="shared" si="14"/>
        <v>931</v>
      </c>
      <c r="I84" s="333">
        <f t="shared" si="14"/>
        <v>8434</v>
      </c>
      <c r="J84" s="333">
        <f t="shared" si="14"/>
        <v>34435</v>
      </c>
      <c r="K84" s="333">
        <f t="shared" si="14"/>
        <v>3</v>
      </c>
      <c r="L84" s="333">
        <f t="shared" si="14"/>
        <v>6691</v>
      </c>
      <c r="M84" s="333">
        <f t="shared" si="14"/>
        <v>888</v>
      </c>
      <c r="N84" s="333">
        <f t="shared" si="14"/>
        <v>36</v>
      </c>
      <c r="O84" s="333">
        <f t="shared" si="14"/>
        <v>193120</v>
      </c>
      <c r="P84" s="333">
        <f t="shared" si="14"/>
        <v>0</v>
      </c>
      <c r="Q84" s="333">
        <f t="shared" si="14"/>
        <v>0</v>
      </c>
      <c r="R84" s="333">
        <f t="shared" si="14"/>
        <v>21656</v>
      </c>
      <c r="S84" s="333">
        <f t="shared" si="14"/>
        <v>0</v>
      </c>
      <c r="T84" s="333">
        <f t="shared" si="14"/>
        <v>2143</v>
      </c>
      <c r="U84" s="333">
        <f t="shared" si="14"/>
        <v>0</v>
      </c>
      <c r="V84" s="333">
        <f t="shared" si="14"/>
        <v>0</v>
      </c>
      <c r="W84" s="333">
        <f t="shared" si="14"/>
        <v>0</v>
      </c>
      <c r="X84" s="333">
        <f t="shared" si="14"/>
        <v>0</v>
      </c>
      <c r="Y84" s="333">
        <f t="shared" si="14"/>
        <v>0</v>
      </c>
      <c r="Z84" s="333">
        <f t="shared" si="14"/>
        <v>0</v>
      </c>
      <c r="AA84" s="333">
        <f t="shared" si="14"/>
        <v>0</v>
      </c>
      <c r="AB84" s="333">
        <f t="shared" si="14"/>
        <v>0</v>
      </c>
      <c r="AC84" s="333">
        <f t="shared" si="14"/>
        <v>2256</v>
      </c>
      <c r="AD84" s="333">
        <f t="shared" si="14"/>
        <v>0</v>
      </c>
      <c r="AE84" s="333">
        <f t="shared" si="14"/>
        <v>4126</v>
      </c>
      <c r="AF84" s="334">
        <f t="shared" si="14"/>
        <v>0</v>
      </c>
      <c r="AG84" s="333">
        <f t="shared" si="14"/>
        <v>9732</v>
      </c>
      <c r="AH84" s="333">
        <f t="shared" si="14"/>
        <v>3902</v>
      </c>
      <c r="AI84" s="333">
        <f t="shared" si="14"/>
        <v>12363</v>
      </c>
      <c r="AJ84" s="333">
        <f t="shared" si="14"/>
        <v>0</v>
      </c>
      <c r="AK84" s="333">
        <f t="shared" si="14"/>
        <v>1421</v>
      </c>
      <c r="AL84" s="336">
        <f>SUM(C84:AK84)</f>
        <v>346286</v>
      </c>
      <c r="AM84" s="344"/>
      <c r="AN84" s="355">
        <f>+AL84-'6.Verdelingsmatrix baten'!AN84</f>
        <v>-36934</v>
      </c>
      <c r="AO84" s="350"/>
      <c r="AP84" s="350"/>
      <c r="AQ84" s="350"/>
      <c r="AR84" s="350"/>
      <c r="AS84" s="350"/>
      <c r="AT84" s="350"/>
      <c r="AU84" s="350"/>
      <c r="AV84" s="350"/>
      <c r="AW84" s="350"/>
    </row>
    <row r="85" spans="1:49" s="69" customFormat="1" ht="8.1999999999999993" customHeight="1" x14ac:dyDescent="0.25">
      <c r="A85" s="244"/>
      <c r="B85" s="245"/>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37"/>
      <c r="AM85" s="344"/>
      <c r="AN85" s="351"/>
      <c r="AO85" s="351"/>
      <c r="AP85" s="351"/>
      <c r="AQ85" s="351"/>
      <c r="AR85" s="351"/>
      <c r="AS85" s="351"/>
      <c r="AT85" s="351"/>
      <c r="AU85" s="351"/>
      <c r="AV85" s="351"/>
      <c r="AW85" s="351"/>
    </row>
    <row r="86" spans="1:49" ht="17.7" x14ac:dyDescent="0.25">
      <c r="A86" s="430" t="s">
        <v>55</v>
      </c>
      <c r="B86" s="431"/>
      <c r="C86" s="313"/>
      <c r="D86" s="313"/>
      <c r="E86" s="313"/>
      <c r="F86" s="313"/>
      <c r="G86" s="285"/>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37"/>
      <c r="AM86" s="344"/>
      <c r="AN86" s="342"/>
      <c r="AO86" s="342"/>
      <c r="AP86" s="342"/>
      <c r="AQ86" s="342"/>
      <c r="AR86" s="342"/>
      <c r="AS86" s="342"/>
      <c r="AT86" s="342"/>
      <c r="AU86" s="342"/>
      <c r="AV86" s="342"/>
      <c r="AW86" s="342"/>
    </row>
    <row r="87" spans="1:49" ht="8.1999999999999993" customHeight="1" x14ac:dyDescent="0.25">
      <c r="A87" s="243"/>
      <c r="B87" s="195"/>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4"/>
      <c r="AM87" s="344"/>
      <c r="AN87" s="342"/>
      <c r="AO87" s="342"/>
      <c r="AP87" s="342"/>
      <c r="AQ87" s="342"/>
      <c r="AR87" s="342"/>
      <c r="AS87" s="342"/>
      <c r="AT87" s="342"/>
      <c r="AU87" s="342"/>
      <c r="AV87" s="342"/>
      <c r="AW87" s="342"/>
    </row>
    <row r="88" spans="1:49" x14ac:dyDescent="0.25">
      <c r="A88" s="195" t="s">
        <v>56</v>
      </c>
      <c r="B88" s="195"/>
      <c r="C88" s="280"/>
      <c r="D88" s="280"/>
      <c r="E88" s="313"/>
      <c r="F88" s="313"/>
      <c r="G88" s="313"/>
      <c r="H88" s="313"/>
      <c r="I88" s="313"/>
      <c r="J88" s="313"/>
      <c r="K88" s="313"/>
      <c r="L88" s="313"/>
      <c r="M88" s="313"/>
      <c r="N88" s="313"/>
      <c r="O88" s="313"/>
      <c r="P88" s="313"/>
      <c r="Q88" s="313"/>
      <c r="R88" s="280"/>
      <c r="S88" s="313"/>
      <c r="T88" s="313"/>
      <c r="U88" s="313"/>
      <c r="V88" s="313"/>
      <c r="W88" s="280"/>
      <c r="X88" s="280"/>
      <c r="Y88" s="313"/>
      <c r="Z88" s="313"/>
      <c r="AA88" s="313"/>
      <c r="AB88" s="313"/>
      <c r="AC88" s="313"/>
      <c r="AD88" s="313"/>
      <c r="AE88" s="313"/>
      <c r="AF88" s="313"/>
      <c r="AG88" s="313"/>
      <c r="AH88" s="313"/>
      <c r="AI88" s="313"/>
      <c r="AJ88" s="313"/>
      <c r="AK88" s="313"/>
      <c r="AL88" s="314"/>
      <c r="AM88" s="344"/>
      <c r="AN88" s="342"/>
      <c r="AO88" s="342"/>
      <c r="AP88" s="342"/>
      <c r="AQ88" s="342"/>
      <c r="AR88" s="342"/>
      <c r="AS88" s="342"/>
      <c r="AT88" s="342"/>
      <c r="AU88" s="342"/>
      <c r="AV88" s="342"/>
      <c r="AW88" s="342"/>
    </row>
    <row r="89" spans="1:49" ht="14.4" customHeight="1" x14ac:dyDescent="0.25">
      <c r="A89" s="159" t="s">
        <v>57</v>
      </c>
      <c r="B89" s="195" t="s">
        <v>58</v>
      </c>
      <c r="C89" s="293">
        <v>0</v>
      </c>
      <c r="D89" s="285">
        <v>0</v>
      </c>
      <c r="E89" s="285">
        <v>0</v>
      </c>
      <c r="F89" s="291">
        <v>0</v>
      </c>
      <c r="G89" s="291">
        <v>0</v>
      </c>
      <c r="H89" s="285">
        <v>0</v>
      </c>
      <c r="I89" s="298">
        <v>0</v>
      </c>
      <c r="J89" s="287">
        <v>0</v>
      </c>
      <c r="K89" s="288">
        <v>0</v>
      </c>
      <c r="L89" s="285">
        <v>0</v>
      </c>
      <c r="M89" s="285">
        <v>0</v>
      </c>
      <c r="N89" s="285">
        <v>0</v>
      </c>
      <c r="O89" s="285">
        <v>0</v>
      </c>
      <c r="P89" s="285">
        <v>0</v>
      </c>
      <c r="Q89" s="285">
        <v>0</v>
      </c>
      <c r="R89" s="285">
        <v>0</v>
      </c>
      <c r="S89" s="285">
        <v>0</v>
      </c>
      <c r="T89" s="285">
        <v>0</v>
      </c>
      <c r="U89" s="285">
        <v>0</v>
      </c>
      <c r="V89" s="291">
        <v>0</v>
      </c>
      <c r="W89" s="291">
        <v>0</v>
      </c>
      <c r="X89" s="291">
        <v>0</v>
      </c>
      <c r="Y89" s="291">
        <v>0</v>
      </c>
      <c r="Z89" s="291">
        <v>0</v>
      </c>
      <c r="AA89" s="291">
        <v>0</v>
      </c>
      <c r="AB89" s="291">
        <v>0</v>
      </c>
      <c r="AC89" s="291">
        <v>0</v>
      </c>
      <c r="AD89" s="291">
        <v>0</v>
      </c>
      <c r="AE89" s="286">
        <v>0</v>
      </c>
      <c r="AF89" s="287">
        <v>0</v>
      </c>
      <c r="AG89" s="288">
        <v>0</v>
      </c>
      <c r="AH89" s="285">
        <v>0</v>
      </c>
      <c r="AI89" s="285">
        <v>0</v>
      </c>
      <c r="AJ89" s="286">
        <v>0</v>
      </c>
      <c r="AK89" s="287">
        <v>0</v>
      </c>
      <c r="AL89" s="290">
        <f t="shared" ref="AL89:AL110" si="15">SUM(C89:AK89)</f>
        <v>0</v>
      </c>
      <c r="AM89" s="344"/>
      <c r="AN89" s="342"/>
      <c r="AO89" s="342"/>
      <c r="AP89" s="342"/>
      <c r="AQ89" s="342"/>
      <c r="AR89" s="342"/>
      <c r="AS89" s="342"/>
      <c r="AT89" s="342"/>
      <c r="AU89" s="342"/>
      <c r="AV89" s="342"/>
      <c r="AW89" s="342"/>
    </row>
    <row r="90" spans="1:49" ht="14.4" customHeight="1" x14ac:dyDescent="0.25">
      <c r="A90" s="159" t="s">
        <v>59</v>
      </c>
      <c r="B90" s="195" t="s">
        <v>60</v>
      </c>
      <c r="C90" s="287">
        <v>0</v>
      </c>
      <c r="D90" s="288">
        <v>0</v>
      </c>
      <c r="E90" s="286">
        <v>0</v>
      </c>
      <c r="F90" s="287">
        <v>0</v>
      </c>
      <c r="G90" s="287">
        <v>0</v>
      </c>
      <c r="H90" s="289">
        <v>0</v>
      </c>
      <c r="I90" s="287">
        <v>0</v>
      </c>
      <c r="J90" s="287">
        <v>0</v>
      </c>
      <c r="K90" s="288">
        <v>0</v>
      </c>
      <c r="L90" s="285">
        <v>0</v>
      </c>
      <c r="M90" s="285">
        <v>0</v>
      </c>
      <c r="N90" s="285">
        <v>0</v>
      </c>
      <c r="O90" s="285">
        <v>0</v>
      </c>
      <c r="P90" s="285">
        <v>0</v>
      </c>
      <c r="Q90" s="285">
        <v>0</v>
      </c>
      <c r="R90" s="285">
        <v>0</v>
      </c>
      <c r="S90" s="285">
        <v>0</v>
      </c>
      <c r="T90" s="285">
        <v>0</v>
      </c>
      <c r="U90" s="286">
        <v>0</v>
      </c>
      <c r="V90" s="287">
        <v>0</v>
      </c>
      <c r="W90" s="287">
        <v>0</v>
      </c>
      <c r="X90" s="287">
        <v>0</v>
      </c>
      <c r="Y90" s="287">
        <v>0</v>
      </c>
      <c r="Z90" s="287">
        <v>0</v>
      </c>
      <c r="AA90" s="287">
        <v>0</v>
      </c>
      <c r="AB90" s="287">
        <v>0</v>
      </c>
      <c r="AC90" s="287">
        <v>0</v>
      </c>
      <c r="AD90" s="287">
        <v>0</v>
      </c>
      <c r="AE90" s="288">
        <v>0</v>
      </c>
      <c r="AF90" s="292">
        <v>0</v>
      </c>
      <c r="AG90" s="285">
        <v>0</v>
      </c>
      <c r="AH90" s="285">
        <v>0</v>
      </c>
      <c r="AI90" s="285">
        <v>0</v>
      </c>
      <c r="AJ90" s="287">
        <v>0</v>
      </c>
      <c r="AK90" s="287">
        <v>0</v>
      </c>
      <c r="AL90" s="290">
        <f t="shared" si="15"/>
        <v>0</v>
      </c>
      <c r="AM90" s="344"/>
      <c r="AN90" s="342"/>
      <c r="AO90" s="342"/>
      <c r="AP90" s="342"/>
      <c r="AQ90" s="342"/>
      <c r="AR90" s="342"/>
      <c r="AS90" s="342"/>
      <c r="AT90" s="342"/>
      <c r="AU90" s="342"/>
      <c r="AV90" s="342"/>
      <c r="AW90" s="342"/>
    </row>
    <row r="91" spans="1:49" ht="14.4" customHeight="1" x14ac:dyDescent="0.25">
      <c r="A91" s="159" t="s">
        <v>278</v>
      </c>
      <c r="B91" s="195" t="s">
        <v>279</v>
      </c>
      <c r="C91" s="300">
        <v>0</v>
      </c>
      <c r="D91" s="285">
        <v>0</v>
      </c>
      <c r="E91" s="291">
        <v>0</v>
      </c>
      <c r="F91" s="303">
        <v>0</v>
      </c>
      <c r="G91" s="303">
        <v>0</v>
      </c>
      <c r="H91" s="285">
        <v>0</v>
      </c>
      <c r="I91" s="303">
        <v>0</v>
      </c>
      <c r="J91" s="303">
        <v>0</v>
      </c>
      <c r="K91" s="285">
        <v>0</v>
      </c>
      <c r="L91" s="285">
        <v>0</v>
      </c>
      <c r="M91" s="285">
        <v>0</v>
      </c>
      <c r="N91" s="285">
        <v>0</v>
      </c>
      <c r="O91" s="285">
        <v>0</v>
      </c>
      <c r="P91" s="285">
        <v>0</v>
      </c>
      <c r="Q91" s="285">
        <v>0</v>
      </c>
      <c r="R91" s="285">
        <v>0</v>
      </c>
      <c r="S91" s="285">
        <v>0</v>
      </c>
      <c r="T91" s="285">
        <v>0</v>
      </c>
      <c r="U91" s="286">
        <v>0</v>
      </c>
      <c r="V91" s="287">
        <v>0</v>
      </c>
      <c r="W91" s="287">
        <v>0</v>
      </c>
      <c r="X91" s="287">
        <v>0</v>
      </c>
      <c r="Y91" s="287">
        <v>0</v>
      </c>
      <c r="Z91" s="287">
        <v>0</v>
      </c>
      <c r="AA91" s="287">
        <v>0</v>
      </c>
      <c r="AB91" s="287">
        <v>0</v>
      </c>
      <c r="AC91" s="287">
        <v>0</v>
      </c>
      <c r="AD91" s="287">
        <v>0</v>
      </c>
      <c r="AE91" s="288">
        <v>0</v>
      </c>
      <c r="AF91" s="285">
        <v>0</v>
      </c>
      <c r="AG91" s="285">
        <v>0</v>
      </c>
      <c r="AH91" s="285">
        <v>0</v>
      </c>
      <c r="AI91" s="285">
        <v>0</v>
      </c>
      <c r="AJ91" s="287">
        <v>0</v>
      </c>
      <c r="AK91" s="287">
        <v>0</v>
      </c>
      <c r="AL91" s="290">
        <f t="shared" si="15"/>
        <v>0</v>
      </c>
      <c r="AM91" s="344"/>
      <c r="AN91" s="342"/>
      <c r="AO91" s="342"/>
      <c r="AP91" s="342"/>
      <c r="AQ91" s="342"/>
      <c r="AR91" s="342"/>
      <c r="AS91" s="342"/>
      <c r="AT91" s="342"/>
      <c r="AU91" s="342"/>
      <c r="AV91" s="342"/>
      <c r="AW91" s="342"/>
    </row>
    <row r="92" spans="1:49" ht="14.4" customHeight="1" x14ac:dyDescent="0.25">
      <c r="A92" s="159" t="s">
        <v>503</v>
      </c>
      <c r="B92" s="195" t="s">
        <v>61</v>
      </c>
      <c r="C92" s="287">
        <v>0</v>
      </c>
      <c r="D92" s="289">
        <v>0</v>
      </c>
      <c r="E92" s="287">
        <v>0</v>
      </c>
      <c r="F92" s="287">
        <v>0</v>
      </c>
      <c r="G92" s="287">
        <v>0</v>
      </c>
      <c r="H92" s="289">
        <v>0</v>
      </c>
      <c r="I92" s="287">
        <v>1</v>
      </c>
      <c r="J92" s="287">
        <v>0</v>
      </c>
      <c r="K92" s="288">
        <v>0</v>
      </c>
      <c r="L92" s="285">
        <v>0</v>
      </c>
      <c r="M92" s="285">
        <v>0</v>
      </c>
      <c r="N92" s="285">
        <v>0</v>
      </c>
      <c r="O92" s="285">
        <v>0</v>
      </c>
      <c r="P92" s="285">
        <v>0</v>
      </c>
      <c r="Q92" s="285">
        <v>0</v>
      </c>
      <c r="R92" s="285">
        <v>0</v>
      </c>
      <c r="S92" s="285">
        <v>0</v>
      </c>
      <c r="T92" s="285">
        <v>0</v>
      </c>
      <c r="U92" s="286">
        <v>0</v>
      </c>
      <c r="V92" s="287">
        <v>0</v>
      </c>
      <c r="W92" s="287">
        <v>0</v>
      </c>
      <c r="X92" s="287">
        <v>0</v>
      </c>
      <c r="Y92" s="287">
        <v>0</v>
      </c>
      <c r="Z92" s="287">
        <v>0</v>
      </c>
      <c r="AA92" s="287">
        <v>0</v>
      </c>
      <c r="AB92" s="287">
        <v>0</v>
      </c>
      <c r="AC92" s="287">
        <v>0</v>
      </c>
      <c r="AD92" s="287">
        <v>0</v>
      </c>
      <c r="AE92" s="288">
        <v>0</v>
      </c>
      <c r="AF92" s="285">
        <v>0</v>
      </c>
      <c r="AG92" s="285">
        <v>0</v>
      </c>
      <c r="AH92" s="285">
        <v>0</v>
      </c>
      <c r="AI92" s="285">
        <v>0</v>
      </c>
      <c r="AJ92" s="287">
        <v>0</v>
      </c>
      <c r="AK92" s="287">
        <v>0</v>
      </c>
      <c r="AL92" s="290">
        <f t="shared" si="15"/>
        <v>1</v>
      </c>
      <c r="AM92" s="344"/>
      <c r="AN92" s="342"/>
      <c r="AO92" s="342"/>
      <c r="AP92" s="342"/>
      <c r="AQ92" s="342"/>
      <c r="AR92" s="342"/>
      <c r="AS92" s="342"/>
      <c r="AT92" s="342"/>
      <c r="AU92" s="342"/>
      <c r="AV92" s="342"/>
      <c r="AW92" s="342"/>
    </row>
    <row r="93" spans="1:49" ht="14.4" customHeight="1" x14ac:dyDescent="0.25">
      <c r="A93" s="159" t="s">
        <v>62</v>
      </c>
      <c r="B93" s="195" t="s">
        <v>63</v>
      </c>
      <c r="C93" s="287">
        <v>0</v>
      </c>
      <c r="D93" s="289">
        <v>0</v>
      </c>
      <c r="E93" s="287">
        <v>0</v>
      </c>
      <c r="F93" s="287">
        <v>0</v>
      </c>
      <c r="G93" s="287">
        <v>0</v>
      </c>
      <c r="H93" s="289">
        <v>0</v>
      </c>
      <c r="I93" s="287">
        <v>0</v>
      </c>
      <c r="J93" s="287">
        <v>0</v>
      </c>
      <c r="K93" s="288">
        <v>0</v>
      </c>
      <c r="L93" s="285">
        <v>0</v>
      </c>
      <c r="M93" s="285">
        <v>0</v>
      </c>
      <c r="N93" s="285">
        <v>0</v>
      </c>
      <c r="O93" s="285">
        <v>0</v>
      </c>
      <c r="P93" s="285">
        <v>0</v>
      </c>
      <c r="Q93" s="285">
        <v>0</v>
      </c>
      <c r="R93" s="285">
        <v>0</v>
      </c>
      <c r="S93" s="285">
        <v>0</v>
      </c>
      <c r="T93" s="285">
        <v>0</v>
      </c>
      <c r="U93" s="286">
        <v>0</v>
      </c>
      <c r="V93" s="287">
        <v>0</v>
      </c>
      <c r="W93" s="287">
        <v>0</v>
      </c>
      <c r="X93" s="287">
        <v>0</v>
      </c>
      <c r="Y93" s="287">
        <v>0</v>
      </c>
      <c r="Z93" s="287">
        <v>0</v>
      </c>
      <c r="AA93" s="287">
        <v>0</v>
      </c>
      <c r="AB93" s="287">
        <v>0</v>
      </c>
      <c r="AC93" s="287">
        <v>0</v>
      </c>
      <c r="AD93" s="287">
        <v>0</v>
      </c>
      <c r="AE93" s="288">
        <v>0</v>
      </c>
      <c r="AF93" s="285">
        <v>0</v>
      </c>
      <c r="AG93" s="285">
        <v>0</v>
      </c>
      <c r="AH93" s="285">
        <v>0</v>
      </c>
      <c r="AI93" s="285">
        <v>0</v>
      </c>
      <c r="AJ93" s="287">
        <v>0</v>
      </c>
      <c r="AK93" s="287">
        <v>0</v>
      </c>
      <c r="AL93" s="290">
        <f t="shared" si="15"/>
        <v>0</v>
      </c>
      <c r="AM93" s="344"/>
      <c r="AN93" s="342"/>
      <c r="AO93" s="342"/>
      <c r="AP93" s="342"/>
      <c r="AQ93" s="342"/>
      <c r="AR93" s="342"/>
      <c r="AS93" s="342"/>
      <c r="AT93" s="342"/>
      <c r="AU93" s="342"/>
      <c r="AV93" s="342"/>
      <c r="AW93" s="342"/>
    </row>
    <row r="94" spans="1:49" ht="14.4" customHeight="1" x14ac:dyDescent="0.25">
      <c r="A94" s="159" t="s">
        <v>64</v>
      </c>
      <c r="B94" s="195" t="s">
        <v>65</v>
      </c>
      <c r="C94" s="287">
        <v>4</v>
      </c>
      <c r="D94" s="289">
        <v>0</v>
      </c>
      <c r="E94" s="287">
        <v>0</v>
      </c>
      <c r="F94" s="287">
        <v>170</v>
      </c>
      <c r="G94" s="287">
        <v>0</v>
      </c>
      <c r="H94" s="289">
        <v>0</v>
      </c>
      <c r="I94" s="287">
        <v>59</v>
      </c>
      <c r="J94" s="287">
        <v>81</v>
      </c>
      <c r="K94" s="288">
        <v>0</v>
      </c>
      <c r="L94" s="285">
        <v>0</v>
      </c>
      <c r="M94" s="285">
        <v>0</v>
      </c>
      <c r="N94" s="285">
        <v>0</v>
      </c>
      <c r="O94" s="285">
        <v>0</v>
      </c>
      <c r="P94" s="285">
        <v>0</v>
      </c>
      <c r="Q94" s="285">
        <v>0</v>
      </c>
      <c r="R94" s="285">
        <v>70</v>
      </c>
      <c r="S94" s="285">
        <v>0</v>
      </c>
      <c r="T94" s="285">
        <v>0</v>
      </c>
      <c r="U94" s="286">
        <v>0</v>
      </c>
      <c r="V94" s="287">
        <v>0</v>
      </c>
      <c r="W94" s="287">
        <v>0</v>
      </c>
      <c r="X94" s="287">
        <v>0</v>
      </c>
      <c r="Y94" s="287">
        <v>0</v>
      </c>
      <c r="Z94" s="287">
        <v>0</v>
      </c>
      <c r="AA94" s="287">
        <v>0</v>
      </c>
      <c r="AB94" s="287">
        <v>0</v>
      </c>
      <c r="AC94" s="287">
        <v>0</v>
      </c>
      <c r="AD94" s="287">
        <v>0</v>
      </c>
      <c r="AE94" s="288">
        <v>0</v>
      </c>
      <c r="AF94" s="285">
        <v>0</v>
      </c>
      <c r="AG94" s="285">
        <v>0</v>
      </c>
      <c r="AH94" s="285">
        <v>0</v>
      </c>
      <c r="AI94" s="285">
        <v>0</v>
      </c>
      <c r="AJ94" s="287">
        <v>0</v>
      </c>
      <c r="AK94" s="287">
        <v>2</v>
      </c>
      <c r="AL94" s="290">
        <f t="shared" si="15"/>
        <v>386</v>
      </c>
      <c r="AM94" s="344"/>
      <c r="AN94" s="342"/>
      <c r="AO94" s="342"/>
      <c r="AP94" s="342"/>
      <c r="AQ94" s="342"/>
      <c r="AR94" s="342"/>
      <c r="AS94" s="342"/>
      <c r="AT94" s="342"/>
      <c r="AU94" s="342"/>
      <c r="AV94" s="342"/>
      <c r="AW94" s="342"/>
    </row>
    <row r="95" spans="1:49" ht="14.4" customHeight="1" x14ac:dyDescent="0.25">
      <c r="A95" s="159" t="s">
        <v>66</v>
      </c>
      <c r="B95" s="195" t="s">
        <v>67</v>
      </c>
      <c r="C95" s="287">
        <v>2</v>
      </c>
      <c r="D95" s="289">
        <v>2</v>
      </c>
      <c r="E95" s="287">
        <v>10</v>
      </c>
      <c r="F95" s="287">
        <v>11421</v>
      </c>
      <c r="G95" s="287">
        <v>921</v>
      </c>
      <c r="H95" s="289">
        <v>0</v>
      </c>
      <c r="I95" s="287">
        <v>142</v>
      </c>
      <c r="J95" s="287">
        <v>1584</v>
      </c>
      <c r="K95" s="288">
        <v>0</v>
      </c>
      <c r="L95" s="285">
        <v>0</v>
      </c>
      <c r="M95" s="285">
        <v>0</v>
      </c>
      <c r="N95" s="285">
        <v>0</v>
      </c>
      <c r="O95" s="285">
        <v>0</v>
      </c>
      <c r="P95" s="285">
        <v>0</v>
      </c>
      <c r="Q95" s="285">
        <v>0</v>
      </c>
      <c r="R95" s="285">
        <v>0</v>
      </c>
      <c r="S95" s="285">
        <v>0</v>
      </c>
      <c r="T95" s="285">
        <v>0</v>
      </c>
      <c r="U95" s="286">
        <v>0</v>
      </c>
      <c r="V95" s="287">
        <v>0</v>
      </c>
      <c r="W95" s="287">
        <v>0</v>
      </c>
      <c r="X95" s="287">
        <v>0</v>
      </c>
      <c r="Y95" s="287">
        <v>0</v>
      </c>
      <c r="Z95" s="287">
        <v>0</v>
      </c>
      <c r="AA95" s="287">
        <v>0</v>
      </c>
      <c r="AB95" s="287">
        <v>0</v>
      </c>
      <c r="AC95" s="287">
        <v>0</v>
      </c>
      <c r="AD95" s="287">
        <v>0</v>
      </c>
      <c r="AE95" s="288">
        <v>0</v>
      </c>
      <c r="AF95" s="285">
        <v>0</v>
      </c>
      <c r="AG95" s="285">
        <v>0</v>
      </c>
      <c r="AH95" s="285">
        <v>0</v>
      </c>
      <c r="AI95" s="285">
        <v>0</v>
      </c>
      <c r="AJ95" s="287">
        <v>0</v>
      </c>
      <c r="AK95" s="287">
        <v>14</v>
      </c>
      <c r="AL95" s="290">
        <f t="shared" si="15"/>
        <v>14096</v>
      </c>
      <c r="AM95" s="344"/>
      <c r="AN95" s="342"/>
      <c r="AO95" s="342"/>
      <c r="AP95" s="342"/>
      <c r="AQ95" s="342"/>
      <c r="AR95" s="342"/>
      <c r="AS95" s="342"/>
      <c r="AT95" s="342"/>
      <c r="AU95" s="342"/>
      <c r="AV95" s="342"/>
      <c r="AW95" s="342"/>
    </row>
    <row r="96" spans="1:49" ht="14.4" customHeight="1" x14ac:dyDescent="0.25">
      <c r="A96" s="159" t="s">
        <v>68</v>
      </c>
      <c r="B96" s="195" t="s">
        <v>69</v>
      </c>
      <c r="C96" s="287">
        <v>0</v>
      </c>
      <c r="D96" s="289">
        <v>0</v>
      </c>
      <c r="E96" s="287">
        <v>0</v>
      </c>
      <c r="F96" s="287">
        <v>0</v>
      </c>
      <c r="G96" s="287">
        <v>0</v>
      </c>
      <c r="H96" s="289">
        <v>0</v>
      </c>
      <c r="I96" s="287">
        <v>0</v>
      </c>
      <c r="J96" s="287">
        <v>0</v>
      </c>
      <c r="K96" s="288">
        <v>0</v>
      </c>
      <c r="L96" s="285">
        <v>0</v>
      </c>
      <c r="M96" s="285">
        <v>0</v>
      </c>
      <c r="N96" s="285">
        <v>0</v>
      </c>
      <c r="O96" s="285">
        <v>0</v>
      </c>
      <c r="P96" s="285">
        <v>0</v>
      </c>
      <c r="Q96" s="285">
        <v>0</v>
      </c>
      <c r="R96" s="285">
        <v>0</v>
      </c>
      <c r="S96" s="285">
        <v>0</v>
      </c>
      <c r="T96" s="285">
        <v>0</v>
      </c>
      <c r="U96" s="286">
        <v>0</v>
      </c>
      <c r="V96" s="287">
        <v>0</v>
      </c>
      <c r="W96" s="287">
        <v>0</v>
      </c>
      <c r="X96" s="287">
        <v>0</v>
      </c>
      <c r="Y96" s="287">
        <v>0</v>
      </c>
      <c r="Z96" s="287">
        <v>0</v>
      </c>
      <c r="AA96" s="287">
        <v>0</v>
      </c>
      <c r="AB96" s="287">
        <v>0</v>
      </c>
      <c r="AC96" s="287">
        <v>0</v>
      </c>
      <c r="AD96" s="287">
        <v>0</v>
      </c>
      <c r="AE96" s="288">
        <v>0</v>
      </c>
      <c r="AF96" s="285">
        <v>0</v>
      </c>
      <c r="AG96" s="285">
        <v>0</v>
      </c>
      <c r="AH96" s="285">
        <v>0</v>
      </c>
      <c r="AI96" s="285">
        <v>0</v>
      </c>
      <c r="AJ96" s="287">
        <v>0</v>
      </c>
      <c r="AK96" s="287">
        <v>0</v>
      </c>
      <c r="AL96" s="290">
        <f t="shared" si="15"/>
        <v>0</v>
      </c>
      <c r="AM96" s="344"/>
      <c r="AN96" s="342"/>
      <c r="AO96" s="342"/>
      <c r="AP96" s="342"/>
      <c r="AQ96" s="342"/>
      <c r="AR96" s="342"/>
      <c r="AS96" s="342"/>
      <c r="AT96" s="342"/>
      <c r="AU96" s="342"/>
      <c r="AV96" s="342"/>
      <c r="AW96" s="342"/>
    </row>
    <row r="97" spans="1:49" ht="14.4" customHeight="1" x14ac:dyDescent="0.25">
      <c r="A97" s="159" t="s">
        <v>70</v>
      </c>
      <c r="B97" s="195" t="s">
        <v>71</v>
      </c>
      <c r="C97" s="287">
        <v>0</v>
      </c>
      <c r="D97" s="289">
        <v>0</v>
      </c>
      <c r="E97" s="287">
        <v>0</v>
      </c>
      <c r="F97" s="287">
        <v>1033</v>
      </c>
      <c r="G97" s="287">
        <v>0</v>
      </c>
      <c r="H97" s="289">
        <v>0</v>
      </c>
      <c r="I97" s="287">
        <v>32</v>
      </c>
      <c r="J97" s="287">
        <v>151</v>
      </c>
      <c r="K97" s="288">
        <v>0</v>
      </c>
      <c r="L97" s="285">
        <v>0</v>
      </c>
      <c r="M97" s="285">
        <v>0</v>
      </c>
      <c r="N97" s="285">
        <v>0</v>
      </c>
      <c r="O97" s="285">
        <v>0</v>
      </c>
      <c r="P97" s="285">
        <v>0</v>
      </c>
      <c r="Q97" s="285">
        <v>0</v>
      </c>
      <c r="R97" s="285">
        <v>0</v>
      </c>
      <c r="S97" s="285">
        <v>0</v>
      </c>
      <c r="T97" s="285">
        <v>0</v>
      </c>
      <c r="U97" s="286">
        <v>0</v>
      </c>
      <c r="V97" s="287">
        <v>0</v>
      </c>
      <c r="W97" s="287">
        <v>0</v>
      </c>
      <c r="X97" s="287">
        <v>0</v>
      </c>
      <c r="Y97" s="287">
        <v>0</v>
      </c>
      <c r="Z97" s="287">
        <v>0</v>
      </c>
      <c r="AA97" s="287">
        <v>0</v>
      </c>
      <c r="AB97" s="287">
        <v>0</v>
      </c>
      <c r="AC97" s="287">
        <v>0</v>
      </c>
      <c r="AD97" s="287">
        <v>0</v>
      </c>
      <c r="AE97" s="288">
        <v>0</v>
      </c>
      <c r="AF97" s="285">
        <v>0</v>
      </c>
      <c r="AG97" s="285">
        <v>0</v>
      </c>
      <c r="AH97" s="285">
        <v>0</v>
      </c>
      <c r="AI97" s="285">
        <v>0</v>
      </c>
      <c r="AJ97" s="287">
        <v>0</v>
      </c>
      <c r="AK97" s="287">
        <v>0</v>
      </c>
      <c r="AL97" s="290">
        <f t="shared" si="15"/>
        <v>1216</v>
      </c>
      <c r="AM97" s="344"/>
      <c r="AN97" s="342"/>
      <c r="AO97" s="342"/>
      <c r="AP97" s="342"/>
      <c r="AQ97" s="342"/>
      <c r="AR97" s="342"/>
      <c r="AS97" s="342"/>
      <c r="AT97" s="342"/>
      <c r="AU97" s="342"/>
      <c r="AV97" s="342"/>
      <c r="AW97" s="342"/>
    </row>
    <row r="98" spans="1:49" ht="14.4" customHeight="1" x14ac:dyDescent="0.25">
      <c r="A98" s="159" t="s">
        <v>72</v>
      </c>
      <c r="B98" s="195" t="s">
        <v>73</v>
      </c>
      <c r="C98" s="287">
        <v>0</v>
      </c>
      <c r="D98" s="289">
        <v>0</v>
      </c>
      <c r="E98" s="287">
        <v>0</v>
      </c>
      <c r="F98" s="287">
        <v>361</v>
      </c>
      <c r="G98" s="287">
        <v>0</v>
      </c>
      <c r="H98" s="289">
        <v>0</v>
      </c>
      <c r="I98" s="287">
        <v>0</v>
      </c>
      <c r="J98" s="287">
        <v>207</v>
      </c>
      <c r="K98" s="288">
        <v>0</v>
      </c>
      <c r="L98" s="285">
        <v>0</v>
      </c>
      <c r="M98" s="285">
        <v>0</v>
      </c>
      <c r="N98" s="285">
        <v>0</v>
      </c>
      <c r="O98" s="285">
        <v>0</v>
      </c>
      <c r="P98" s="285">
        <v>0</v>
      </c>
      <c r="Q98" s="285">
        <v>0</v>
      </c>
      <c r="R98" s="285">
        <v>0</v>
      </c>
      <c r="S98" s="285">
        <v>0</v>
      </c>
      <c r="T98" s="285">
        <v>0</v>
      </c>
      <c r="U98" s="286">
        <v>0</v>
      </c>
      <c r="V98" s="287">
        <v>0</v>
      </c>
      <c r="W98" s="287">
        <v>0</v>
      </c>
      <c r="X98" s="287">
        <v>0</v>
      </c>
      <c r="Y98" s="287">
        <v>0</v>
      </c>
      <c r="Z98" s="287">
        <v>0</v>
      </c>
      <c r="AA98" s="287">
        <v>0</v>
      </c>
      <c r="AB98" s="287">
        <v>0</v>
      </c>
      <c r="AC98" s="287">
        <v>40</v>
      </c>
      <c r="AD98" s="287">
        <v>0</v>
      </c>
      <c r="AE98" s="288">
        <v>0</v>
      </c>
      <c r="AF98" s="291">
        <v>0</v>
      </c>
      <c r="AG98" s="285">
        <v>0</v>
      </c>
      <c r="AH98" s="285">
        <v>0</v>
      </c>
      <c r="AI98" s="285">
        <v>0</v>
      </c>
      <c r="AJ98" s="287">
        <v>0</v>
      </c>
      <c r="AK98" s="287">
        <v>0</v>
      </c>
      <c r="AL98" s="290">
        <f t="shared" si="15"/>
        <v>608</v>
      </c>
      <c r="AM98" s="344"/>
      <c r="AN98" s="342"/>
      <c r="AO98" s="342"/>
      <c r="AP98" s="342"/>
      <c r="AQ98" s="342"/>
      <c r="AR98" s="342"/>
      <c r="AS98" s="342"/>
      <c r="AT98" s="342"/>
      <c r="AU98" s="342"/>
      <c r="AV98" s="342"/>
      <c r="AW98" s="342"/>
    </row>
    <row r="99" spans="1:49" ht="14.4" customHeight="1" x14ac:dyDescent="0.25">
      <c r="A99" s="159" t="s">
        <v>74</v>
      </c>
      <c r="B99" s="195" t="s">
        <v>75</v>
      </c>
      <c r="C99" s="302">
        <v>0</v>
      </c>
      <c r="D99" s="285">
        <v>0</v>
      </c>
      <c r="E99" s="292">
        <v>0</v>
      </c>
      <c r="F99" s="292">
        <v>0</v>
      </c>
      <c r="G99" s="292">
        <v>0</v>
      </c>
      <c r="H99" s="285">
        <v>0</v>
      </c>
      <c r="I99" s="292">
        <v>0</v>
      </c>
      <c r="J99" s="292">
        <v>0</v>
      </c>
      <c r="K99" s="285">
        <v>0</v>
      </c>
      <c r="L99" s="285">
        <v>0</v>
      </c>
      <c r="M99" s="285">
        <v>0</v>
      </c>
      <c r="N99" s="285">
        <v>0</v>
      </c>
      <c r="O99" s="285">
        <v>0</v>
      </c>
      <c r="P99" s="285">
        <v>0</v>
      </c>
      <c r="Q99" s="285">
        <v>0</v>
      </c>
      <c r="R99" s="285">
        <v>0</v>
      </c>
      <c r="S99" s="285">
        <v>0</v>
      </c>
      <c r="T99" s="285">
        <v>0</v>
      </c>
      <c r="U99" s="285">
        <v>0</v>
      </c>
      <c r="V99" s="292">
        <v>0</v>
      </c>
      <c r="W99" s="292">
        <v>0</v>
      </c>
      <c r="X99" s="292">
        <v>0</v>
      </c>
      <c r="Y99" s="292">
        <v>0</v>
      </c>
      <c r="Z99" s="292">
        <v>0</v>
      </c>
      <c r="AA99" s="292">
        <v>0</v>
      </c>
      <c r="AB99" s="292">
        <v>0</v>
      </c>
      <c r="AC99" s="292">
        <v>0</v>
      </c>
      <c r="AD99" s="292">
        <v>0</v>
      </c>
      <c r="AE99" s="286">
        <v>0</v>
      </c>
      <c r="AF99" s="287">
        <v>0</v>
      </c>
      <c r="AG99" s="288">
        <v>0</v>
      </c>
      <c r="AH99" s="285">
        <v>0</v>
      </c>
      <c r="AI99" s="285">
        <v>0</v>
      </c>
      <c r="AJ99" s="286">
        <v>0</v>
      </c>
      <c r="AK99" s="287">
        <v>0</v>
      </c>
      <c r="AL99" s="290">
        <f t="shared" si="15"/>
        <v>0</v>
      </c>
      <c r="AM99" s="344"/>
      <c r="AN99" s="342"/>
      <c r="AO99" s="342"/>
      <c r="AP99" s="342"/>
      <c r="AQ99" s="342"/>
      <c r="AR99" s="342"/>
      <c r="AS99" s="342"/>
      <c r="AT99" s="342"/>
      <c r="AU99" s="342"/>
      <c r="AV99" s="342"/>
      <c r="AW99" s="342"/>
    </row>
    <row r="100" spans="1:49" ht="14.4" customHeight="1" x14ac:dyDescent="0.25">
      <c r="A100" s="159" t="s">
        <v>76</v>
      </c>
      <c r="B100" s="195"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6">
        <v>0</v>
      </c>
      <c r="AF100" s="287">
        <v>0</v>
      </c>
      <c r="AG100" s="288">
        <v>0</v>
      </c>
      <c r="AH100" s="285">
        <v>0</v>
      </c>
      <c r="AI100" s="285">
        <v>0</v>
      </c>
      <c r="AJ100" s="286">
        <v>0</v>
      </c>
      <c r="AK100" s="287">
        <v>0</v>
      </c>
      <c r="AL100" s="290">
        <f t="shared" si="15"/>
        <v>0</v>
      </c>
      <c r="AM100" s="344"/>
      <c r="AN100" s="342"/>
      <c r="AO100" s="342"/>
      <c r="AP100" s="342"/>
      <c r="AQ100" s="342"/>
      <c r="AR100" s="342"/>
      <c r="AS100" s="342"/>
      <c r="AT100" s="342"/>
      <c r="AU100" s="342"/>
      <c r="AV100" s="342"/>
      <c r="AW100" s="342"/>
    </row>
    <row r="101" spans="1:49" ht="14.4" customHeight="1" x14ac:dyDescent="0.25">
      <c r="A101" s="159" t="s">
        <v>78</v>
      </c>
      <c r="B101" s="195"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6">
        <v>0</v>
      </c>
      <c r="AF101" s="287">
        <v>0</v>
      </c>
      <c r="AG101" s="288">
        <v>0</v>
      </c>
      <c r="AH101" s="285">
        <v>0</v>
      </c>
      <c r="AI101" s="285">
        <v>0</v>
      </c>
      <c r="AJ101" s="286">
        <v>0</v>
      </c>
      <c r="AK101" s="287">
        <v>0</v>
      </c>
      <c r="AL101" s="290">
        <f t="shared" si="15"/>
        <v>0</v>
      </c>
      <c r="AM101" s="344"/>
      <c r="AN101" s="342"/>
      <c r="AO101" s="342"/>
      <c r="AP101" s="342"/>
      <c r="AQ101" s="342"/>
      <c r="AR101" s="342"/>
      <c r="AS101" s="342"/>
      <c r="AT101" s="342"/>
      <c r="AU101" s="342"/>
      <c r="AV101" s="342"/>
      <c r="AW101" s="342"/>
    </row>
    <row r="102" spans="1:49" ht="14.4" customHeight="1" x14ac:dyDescent="0.25">
      <c r="A102" s="159" t="s">
        <v>80</v>
      </c>
      <c r="B102" s="195"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6">
        <v>0</v>
      </c>
      <c r="AF102" s="287">
        <v>0</v>
      </c>
      <c r="AG102" s="288">
        <v>0</v>
      </c>
      <c r="AH102" s="285">
        <v>0</v>
      </c>
      <c r="AI102" s="285">
        <v>0</v>
      </c>
      <c r="AJ102" s="286">
        <v>0</v>
      </c>
      <c r="AK102" s="287">
        <v>0</v>
      </c>
      <c r="AL102" s="290">
        <f t="shared" si="15"/>
        <v>0</v>
      </c>
      <c r="AM102" s="344"/>
      <c r="AN102" s="342"/>
      <c r="AO102" s="342"/>
      <c r="AP102" s="342"/>
      <c r="AQ102" s="342"/>
      <c r="AR102" s="342"/>
      <c r="AS102" s="342"/>
      <c r="AT102" s="342"/>
      <c r="AU102" s="342"/>
      <c r="AV102" s="342"/>
      <c r="AW102" s="342"/>
    </row>
    <row r="103" spans="1:49" ht="14.4" customHeight="1" x14ac:dyDescent="0.25">
      <c r="A103" s="159" t="s">
        <v>82</v>
      </c>
      <c r="B103" s="195"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6">
        <v>0</v>
      </c>
      <c r="AF103" s="287">
        <v>0</v>
      </c>
      <c r="AG103" s="288">
        <v>0</v>
      </c>
      <c r="AH103" s="285">
        <v>0</v>
      </c>
      <c r="AI103" s="285">
        <v>0</v>
      </c>
      <c r="AJ103" s="286">
        <v>0</v>
      </c>
      <c r="AK103" s="287">
        <v>0</v>
      </c>
      <c r="AL103" s="290">
        <f t="shared" si="15"/>
        <v>0</v>
      </c>
      <c r="AM103" s="344"/>
      <c r="AN103" s="342"/>
      <c r="AO103" s="342"/>
      <c r="AP103" s="342"/>
      <c r="AQ103" s="342"/>
      <c r="AR103" s="342"/>
      <c r="AS103" s="342"/>
      <c r="AT103" s="342"/>
      <c r="AU103" s="342"/>
      <c r="AV103" s="342"/>
      <c r="AW103" s="342"/>
    </row>
    <row r="104" spans="1:49" ht="14.4" customHeight="1" x14ac:dyDescent="0.25">
      <c r="A104" s="159" t="s">
        <v>84</v>
      </c>
      <c r="B104" s="195"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6">
        <v>0</v>
      </c>
      <c r="AF104" s="287">
        <v>0</v>
      </c>
      <c r="AG104" s="288">
        <v>0</v>
      </c>
      <c r="AH104" s="285">
        <v>0</v>
      </c>
      <c r="AI104" s="285">
        <v>0</v>
      </c>
      <c r="AJ104" s="286">
        <v>0</v>
      </c>
      <c r="AK104" s="287">
        <v>0</v>
      </c>
      <c r="AL104" s="290">
        <f t="shared" si="15"/>
        <v>0</v>
      </c>
      <c r="AM104" s="344"/>
      <c r="AN104" s="342"/>
      <c r="AO104" s="342"/>
      <c r="AP104" s="342"/>
      <c r="AQ104" s="342"/>
      <c r="AR104" s="342"/>
      <c r="AS104" s="342"/>
      <c r="AT104" s="342"/>
      <c r="AU104" s="342"/>
      <c r="AV104" s="342"/>
      <c r="AW104" s="342"/>
    </row>
    <row r="105" spans="1:49" ht="14.4" customHeight="1" x14ac:dyDescent="0.25">
      <c r="A105" s="159" t="s">
        <v>205</v>
      </c>
      <c r="B105" s="195"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6">
        <v>0</v>
      </c>
      <c r="AF105" s="287">
        <v>0</v>
      </c>
      <c r="AG105" s="288">
        <v>0</v>
      </c>
      <c r="AH105" s="285">
        <v>0</v>
      </c>
      <c r="AI105" s="285">
        <v>0</v>
      </c>
      <c r="AJ105" s="286">
        <v>0</v>
      </c>
      <c r="AK105" s="287">
        <v>0</v>
      </c>
      <c r="AL105" s="290">
        <f t="shared" si="15"/>
        <v>0</v>
      </c>
      <c r="AM105" s="344"/>
      <c r="AN105" s="342"/>
      <c r="AO105" s="342"/>
      <c r="AP105" s="342"/>
      <c r="AQ105" s="342"/>
      <c r="AR105" s="342"/>
      <c r="AS105" s="342"/>
      <c r="AT105" s="342"/>
      <c r="AU105" s="342"/>
      <c r="AV105" s="342"/>
      <c r="AW105" s="342"/>
    </row>
    <row r="106" spans="1:49" ht="14.4" customHeight="1" x14ac:dyDescent="0.25">
      <c r="A106" s="159" t="s">
        <v>206</v>
      </c>
      <c r="B106" s="195"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6">
        <v>0</v>
      </c>
      <c r="AF106" s="287">
        <v>0</v>
      </c>
      <c r="AG106" s="288">
        <v>0</v>
      </c>
      <c r="AH106" s="285">
        <v>0</v>
      </c>
      <c r="AI106" s="285">
        <v>0</v>
      </c>
      <c r="AJ106" s="286">
        <v>0</v>
      </c>
      <c r="AK106" s="287">
        <v>0</v>
      </c>
      <c r="AL106" s="290">
        <f t="shared" si="15"/>
        <v>0</v>
      </c>
      <c r="AM106" s="344"/>
      <c r="AN106" s="342"/>
      <c r="AO106" s="342"/>
      <c r="AP106" s="342"/>
      <c r="AQ106" s="342"/>
      <c r="AR106" s="342"/>
      <c r="AS106" s="342"/>
      <c r="AT106" s="342"/>
      <c r="AU106" s="342"/>
      <c r="AV106" s="342"/>
      <c r="AW106" s="342"/>
    </row>
    <row r="107" spans="1:49" ht="14.4" customHeight="1" x14ac:dyDescent="0.25">
      <c r="A107" s="159" t="s">
        <v>207</v>
      </c>
      <c r="B107" s="195"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6">
        <v>0</v>
      </c>
      <c r="AF107" s="287">
        <v>0</v>
      </c>
      <c r="AG107" s="288">
        <v>0</v>
      </c>
      <c r="AH107" s="285">
        <v>0</v>
      </c>
      <c r="AI107" s="285">
        <v>0</v>
      </c>
      <c r="AJ107" s="286">
        <v>0</v>
      </c>
      <c r="AK107" s="287">
        <v>0</v>
      </c>
      <c r="AL107" s="290">
        <f t="shared" si="15"/>
        <v>0</v>
      </c>
      <c r="AM107" s="344"/>
      <c r="AN107" s="342"/>
      <c r="AO107" s="342"/>
      <c r="AP107" s="342"/>
      <c r="AQ107" s="342"/>
      <c r="AR107" s="342"/>
      <c r="AS107" s="342"/>
      <c r="AT107" s="342"/>
      <c r="AU107" s="342"/>
      <c r="AV107" s="342"/>
      <c r="AW107" s="342"/>
    </row>
    <row r="108" spans="1:49" ht="14.4" customHeight="1" x14ac:dyDescent="0.25">
      <c r="A108" s="159" t="s">
        <v>208</v>
      </c>
      <c r="B108" s="195"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6">
        <v>0</v>
      </c>
      <c r="AF108" s="287">
        <v>0</v>
      </c>
      <c r="AG108" s="288">
        <v>0</v>
      </c>
      <c r="AH108" s="285">
        <v>0</v>
      </c>
      <c r="AI108" s="285">
        <v>0</v>
      </c>
      <c r="AJ108" s="286">
        <v>0</v>
      </c>
      <c r="AK108" s="287">
        <v>0</v>
      </c>
      <c r="AL108" s="290">
        <f t="shared" si="15"/>
        <v>0</v>
      </c>
      <c r="AM108" s="344"/>
      <c r="AN108" s="342"/>
      <c r="AO108" s="342"/>
      <c r="AP108" s="342"/>
      <c r="AQ108" s="342"/>
      <c r="AR108" s="342"/>
      <c r="AS108" s="342"/>
      <c r="AT108" s="342"/>
      <c r="AU108" s="342"/>
      <c r="AV108" s="342"/>
      <c r="AW108" s="342"/>
    </row>
    <row r="109" spans="1:49" ht="14.4" customHeight="1" x14ac:dyDescent="0.25">
      <c r="A109" s="159" t="s">
        <v>209</v>
      </c>
      <c r="B109" s="195" t="s">
        <v>272</v>
      </c>
      <c r="C109" s="293">
        <v>0</v>
      </c>
      <c r="D109" s="285">
        <v>0</v>
      </c>
      <c r="E109" s="291">
        <v>0</v>
      </c>
      <c r="F109" s="291">
        <v>0</v>
      </c>
      <c r="G109" s="291">
        <v>0</v>
      </c>
      <c r="H109" s="285">
        <v>0</v>
      </c>
      <c r="I109" s="291">
        <v>0</v>
      </c>
      <c r="J109" s="291">
        <v>0</v>
      </c>
      <c r="K109" s="285">
        <v>0</v>
      </c>
      <c r="L109" s="285">
        <v>0</v>
      </c>
      <c r="M109" s="285">
        <v>0</v>
      </c>
      <c r="N109" s="285">
        <v>0</v>
      </c>
      <c r="O109" s="285">
        <v>0</v>
      </c>
      <c r="P109" s="285">
        <v>0</v>
      </c>
      <c r="Q109" s="285">
        <v>0</v>
      </c>
      <c r="R109" s="285">
        <v>0</v>
      </c>
      <c r="S109" s="285">
        <v>0</v>
      </c>
      <c r="T109" s="285">
        <v>0</v>
      </c>
      <c r="U109" s="285">
        <v>0</v>
      </c>
      <c r="V109" s="291">
        <v>0</v>
      </c>
      <c r="W109" s="291">
        <v>0</v>
      </c>
      <c r="X109" s="291">
        <v>0</v>
      </c>
      <c r="Y109" s="291">
        <v>0</v>
      </c>
      <c r="Z109" s="291">
        <v>0</v>
      </c>
      <c r="AA109" s="291">
        <v>0</v>
      </c>
      <c r="AB109" s="291">
        <v>0</v>
      </c>
      <c r="AC109" s="291">
        <v>0</v>
      </c>
      <c r="AD109" s="291">
        <v>0</v>
      </c>
      <c r="AE109" s="286">
        <v>0</v>
      </c>
      <c r="AF109" s="287">
        <v>0</v>
      </c>
      <c r="AG109" s="288">
        <v>0</v>
      </c>
      <c r="AH109" s="285">
        <v>0</v>
      </c>
      <c r="AI109" s="285">
        <v>0</v>
      </c>
      <c r="AJ109" s="286">
        <v>0</v>
      </c>
      <c r="AK109" s="287">
        <v>0</v>
      </c>
      <c r="AL109" s="290">
        <f t="shared" si="15"/>
        <v>0</v>
      </c>
      <c r="AM109" s="344"/>
      <c r="AN109" s="342"/>
      <c r="AO109" s="342"/>
      <c r="AP109" s="342"/>
      <c r="AQ109" s="342"/>
      <c r="AR109" s="342"/>
      <c r="AS109" s="342"/>
      <c r="AT109" s="342"/>
      <c r="AU109" s="342"/>
      <c r="AV109" s="342"/>
      <c r="AW109" s="342"/>
    </row>
    <row r="110" spans="1:49" ht="15.75" customHeight="1" x14ac:dyDescent="0.25">
      <c r="A110" s="432" t="s">
        <v>87</v>
      </c>
      <c r="B110" s="433"/>
      <c r="C110" s="308">
        <f t="shared" ref="C110:AK110" si="16">SUM(C89:C109)</f>
        <v>6</v>
      </c>
      <c r="D110" s="310">
        <f t="shared" si="16"/>
        <v>2</v>
      </c>
      <c r="E110" s="308">
        <f t="shared" si="16"/>
        <v>10</v>
      </c>
      <c r="F110" s="308">
        <f t="shared" si="16"/>
        <v>12985</v>
      </c>
      <c r="G110" s="308">
        <f t="shared" si="16"/>
        <v>921</v>
      </c>
      <c r="H110" s="310">
        <f t="shared" si="16"/>
        <v>0</v>
      </c>
      <c r="I110" s="308">
        <f t="shared" si="16"/>
        <v>234</v>
      </c>
      <c r="J110" s="308">
        <f t="shared" si="16"/>
        <v>2023</v>
      </c>
      <c r="K110" s="311">
        <f t="shared" si="16"/>
        <v>0</v>
      </c>
      <c r="L110" s="340">
        <f t="shared" si="16"/>
        <v>0</v>
      </c>
      <c r="M110" s="340">
        <f t="shared" si="16"/>
        <v>0</v>
      </c>
      <c r="N110" s="340">
        <f t="shared" si="16"/>
        <v>0</v>
      </c>
      <c r="O110" s="340">
        <f t="shared" si="16"/>
        <v>0</v>
      </c>
      <c r="P110" s="340">
        <f t="shared" si="16"/>
        <v>0</v>
      </c>
      <c r="Q110" s="340">
        <f t="shared" si="16"/>
        <v>0</v>
      </c>
      <c r="R110" s="340">
        <f t="shared" si="16"/>
        <v>70</v>
      </c>
      <c r="S110" s="340">
        <f t="shared" si="16"/>
        <v>0</v>
      </c>
      <c r="T110" s="340">
        <f t="shared" si="16"/>
        <v>0</v>
      </c>
      <c r="U110" s="339">
        <f t="shared" si="16"/>
        <v>0</v>
      </c>
      <c r="V110" s="308">
        <f t="shared" si="16"/>
        <v>0</v>
      </c>
      <c r="W110" s="308">
        <f t="shared" si="16"/>
        <v>0</v>
      </c>
      <c r="X110" s="308">
        <f t="shared" si="16"/>
        <v>0</v>
      </c>
      <c r="Y110" s="308">
        <f t="shared" si="16"/>
        <v>0</v>
      </c>
      <c r="Z110" s="308">
        <f t="shared" si="16"/>
        <v>0</v>
      </c>
      <c r="AA110" s="308">
        <f t="shared" si="16"/>
        <v>0</v>
      </c>
      <c r="AB110" s="308">
        <f t="shared" si="16"/>
        <v>0</v>
      </c>
      <c r="AC110" s="308">
        <f t="shared" si="16"/>
        <v>40</v>
      </c>
      <c r="AD110" s="308">
        <f t="shared" si="16"/>
        <v>0</v>
      </c>
      <c r="AE110" s="310">
        <f t="shared" si="16"/>
        <v>0</v>
      </c>
      <c r="AF110" s="308">
        <f t="shared" si="16"/>
        <v>0</v>
      </c>
      <c r="AG110" s="311">
        <f t="shared" si="16"/>
        <v>0</v>
      </c>
      <c r="AH110" s="340">
        <f t="shared" si="16"/>
        <v>0</v>
      </c>
      <c r="AI110" s="340">
        <f t="shared" si="16"/>
        <v>0</v>
      </c>
      <c r="AJ110" s="308">
        <f t="shared" si="16"/>
        <v>0</v>
      </c>
      <c r="AK110" s="308">
        <f t="shared" si="16"/>
        <v>16</v>
      </c>
      <c r="AL110" s="290">
        <f t="shared" si="15"/>
        <v>16307</v>
      </c>
      <c r="AM110" s="347"/>
      <c r="AN110" s="342"/>
      <c r="AO110" s="342"/>
      <c r="AP110" s="342"/>
      <c r="AQ110" s="342"/>
      <c r="AR110" s="342"/>
      <c r="AS110" s="342"/>
      <c r="AT110" s="342"/>
      <c r="AU110" s="342"/>
      <c r="AV110" s="342"/>
      <c r="AW110" s="342"/>
    </row>
    <row r="111" spans="1:49" ht="8.1999999999999993" customHeight="1" x14ac:dyDescent="0.25">
      <c r="A111" s="243"/>
      <c r="B111" s="195"/>
      <c r="C111" s="312"/>
      <c r="D111" s="312"/>
      <c r="E111" s="312"/>
      <c r="F111" s="312"/>
      <c r="G111" s="312"/>
      <c r="H111" s="312"/>
      <c r="I111" s="281"/>
      <c r="J111" s="281"/>
      <c r="K111" s="312"/>
      <c r="L111" s="312"/>
      <c r="M111" s="312"/>
      <c r="N111" s="312"/>
      <c r="O111" s="312"/>
      <c r="P111" s="312"/>
      <c r="Q111" s="312"/>
      <c r="R111" s="312"/>
      <c r="S111" s="312"/>
      <c r="T111" s="312"/>
      <c r="U111" s="312"/>
      <c r="V111" s="312"/>
      <c r="W111" s="312"/>
      <c r="X111" s="312"/>
      <c r="Y111" s="281"/>
      <c r="Z111" s="281"/>
      <c r="AA111" s="312"/>
      <c r="AB111" s="312"/>
      <c r="AC111" s="312"/>
      <c r="AD111" s="312"/>
      <c r="AE111" s="312"/>
      <c r="AF111" s="312"/>
      <c r="AG111" s="312"/>
      <c r="AH111" s="312"/>
      <c r="AI111" s="312"/>
      <c r="AJ111" s="312"/>
      <c r="AK111" s="281"/>
      <c r="AL111" s="283"/>
      <c r="AM111" s="344"/>
      <c r="AN111" s="342"/>
      <c r="AO111" s="342"/>
      <c r="AP111" s="342"/>
      <c r="AQ111" s="342"/>
      <c r="AR111" s="342"/>
      <c r="AS111" s="342"/>
      <c r="AT111" s="342"/>
      <c r="AU111" s="342"/>
      <c r="AV111" s="342"/>
      <c r="AW111" s="342"/>
    </row>
    <row r="112" spans="1:49" x14ac:dyDescent="0.25">
      <c r="A112" s="428" t="s">
        <v>88</v>
      </c>
      <c r="B112" s="429"/>
      <c r="C112" s="313"/>
      <c r="D112" s="313"/>
      <c r="E112" s="313"/>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313"/>
      <c r="AK112" s="313"/>
      <c r="AL112" s="314"/>
      <c r="AM112" s="344"/>
      <c r="AN112" s="342"/>
      <c r="AO112" s="342"/>
      <c r="AP112" s="342"/>
      <c r="AQ112" s="342"/>
      <c r="AR112" s="342"/>
      <c r="AS112" s="342"/>
      <c r="AT112" s="342"/>
      <c r="AU112" s="342"/>
      <c r="AV112" s="342"/>
      <c r="AW112" s="342"/>
    </row>
    <row r="113" spans="1:49" ht="14.4" customHeight="1" x14ac:dyDescent="0.25">
      <c r="A113" s="159" t="s">
        <v>89</v>
      </c>
      <c r="B113" s="195" t="s">
        <v>90</v>
      </c>
      <c r="C113" s="284">
        <v>0</v>
      </c>
      <c r="D113" s="285">
        <v>0</v>
      </c>
      <c r="E113" s="286">
        <v>0</v>
      </c>
      <c r="F113" s="287">
        <v>5</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6">
        <v>0</v>
      </c>
      <c r="AK113" s="287">
        <v>0</v>
      </c>
      <c r="AL113" s="290">
        <f t="shared" ref="AL113:AL131" si="17">SUM(C113:AK113)</f>
        <v>5</v>
      </c>
      <c r="AM113" s="344"/>
      <c r="AN113" s="342"/>
      <c r="AO113" s="342"/>
      <c r="AP113" s="342"/>
      <c r="AQ113" s="342"/>
      <c r="AR113" s="342"/>
      <c r="AS113" s="342"/>
      <c r="AT113" s="342"/>
      <c r="AU113" s="342"/>
      <c r="AV113" s="342"/>
      <c r="AW113" s="342"/>
    </row>
    <row r="114" spans="1:49" ht="14.4" customHeight="1" x14ac:dyDescent="0.25">
      <c r="A114" s="159" t="s">
        <v>91</v>
      </c>
      <c r="B114" s="195" t="s">
        <v>92</v>
      </c>
      <c r="C114" s="284">
        <v>0</v>
      </c>
      <c r="D114" s="285">
        <v>0</v>
      </c>
      <c r="E114" s="285">
        <v>0</v>
      </c>
      <c r="F114" s="303">
        <v>-3471</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6">
        <v>0</v>
      </c>
      <c r="AK114" s="287">
        <v>0</v>
      </c>
      <c r="AL114" s="290">
        <f t="shared" si="17"/>
        <v>-3471</v>
      </c>
      <c r="AM114" s="344"/>
      <c r="AN114" s="342"/>
      <c r="AO114" s="342"/>
      <c r="AP114" s="342"/>
      <c r="AQ114" s="342"/>
      <c r="AR114" s="342"/>
      <c r="AS114" s="342"/>
      <c r="AT114" s="342"/>
      <c r="AU114" s="342"/>
      <c r="AV114" s="342"/>
      <c r="AW114" s="342"/>
    </row>
    <row r="115" spans="1:49" ht="14.4" customHeight="1" x14ac:dyDescent="0.25">
      <c r="A115" s="159" t="s">
        <v>93</v>
      </c>
      <c r="B115" s="195" t="s">
        <v>94</v>
      </c>
      <c r="C115" s="284">
        <v>0</v>
      </c>
      <c r="D115" s="285">
        <v>0</v>
      </c>
      <c r="E115" s="286">
        <v>0</v>
      </c>
      <c r="F115" s="287">
        <v>55</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6">
        <v>0</v>
      </c>
      <c r="AK115" s="287">
        <v>0</v>
      </c>
      <c r="AL115" s="290">
        <f t="shared" si="17"/>
        <v>55</v>
      </c>
      <c r="AM115" s="344"/>
      <c r="AN115" s="342"/>
      <c r="AO115" s="342"/>
      <c r="AP115" s="342"/>
      <c r="AQ115" s="342"/>
      <c r="AR115" s="342"/>
      <c r="AS115" s="342"/>
      <c r="AT115" s="342"/>
      <c r="AU115" s="342"/>
      <c r="AV115" s="342"/>
      <c r="AW115" s="342"/>
    </row>
    <row r="116" spans="1:49" ht="14.4" customHeight="1" x14ac:dyDescent="0.25">
      <c r="A116" s="159" t="s">
        <v>95</v>
      </c>
      <c r="B116" s="195" t="s">
        <v>96</v>
      </c>
      <c r="C116" s="284">
        <v>0</v>
      </c>
      <c r="D116" s="285">
        <v>0</v>
      </c>
      <c r="E116" s="286">
        <v>0</v>
      </c>
      <c r="F116" s="287">
        <v>-42</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91">
        <v>0</v>
      </c>
      <c r="AG116" s="285">
        <v>0</v>
      </c>
      <c r="AH116" s="285">
        <v>0</v>
      </c>
      <c r="AI116" s="285">
        <v>0</v>
      </c>
      <c r="AJ116" s="286">
        <v>0</v>
      </c>
      <c r="AK116" s="287">
        <v>0</v>
      </c>
      <c r="AL116" s="290">
        <f t="shared" si="17"/>
        <v>-42</v>
      </c>
      <c r="AM116" s="344"/>
      <c r="AN116" s="342"/>
      <c r="AO116" s="342"/>
      <c r="AP116" s="342"/>
      <c r="AQ116" s="342"/>
      <c r="AR116" s="342"/>
      <c r="AS116" s="342"/>
      <c r="AT116" s="342"/>
      <c r="AU116" s="342"/>
      <c r="AV116" s="342"/>
      <c r="AW116" s="342"/>
    </row>
    <row r="117" spans="1:49" ht="14.4" customHeight="1" x14ac:dyDescent="0.25">
      <c r="A117" s="159" t="s">
        <v>97</v>
      </c>
      <c r="B117" s="195" t="s">
        <v>98</v>
      </c>
      <c r="C117" s="284">
        <v>0</v>
      </c>
      <c r="D117" s="285">
        <v>0</v>
      </c>
      <c r="E117" s="285">
        <v>0</v>
      </c>
      <c r="F117" s="292">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6">
        <v>0</v>
      </c>
      <c r="AF117" s="287">
        <v>-11681</v>
      </c>
      <c r="AG117" s="288">
        <v>0</v>
      </c>
      <c r="AH117" s="285">
        <v>0</v>
      </c>
      <c r="AI117" s="285">
        <v>0</v>
      </c>
      <c r="AJ117" s="286">
        <v>0</v>
      </c>
      <c r="AK117" s="287">
        <v>0</v>
      </c>
      <c r="AL117" s="290">
        <f t="shared" si="17"/>
        <v>-11681</v>
      </c>
      <c r="AM117" s="344"/>
      <c r="AN117" s="342"/>
      <c r="AO117" s="342"/>
      <c r="AP117" s="342"/>
      <c r="AQ117" s="342"/>
      <c r="AR117" s="342"/>
      <c r="AS117" s="342"/>
      <c r="AT117" s="342"/>
      <c r="AU117" s="342"/>
      <c r="AV117" s="342"/>
      <c r="AW117" s="342"/>
    </row>
    <row r="118" spans="1:49" ht="14.4" customHeight="1" x14ac:dyDescent="0.25">
      <c r="A118" s="159" t="s">
        <v>210</v>
      </c>
      <c r="B118" s="195"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6">
        <v>0</v>
      </c>
      <c r="AF118" s="287">
        <v>0</v>
      </c>
      <c r="AG118" s="288">
        <v>0</v>
      </c>
      <c r="AH118" s="285">
        <v>0</v>
      </c>
      <c r="AI118" s="285">
        <v>0</v>
      </c>
      <c r="AJ118" s="286">
        <v>0</v>
      </c>
      <c r="AK118" s="287">
        <v>0</v>
      </c>
      <c r="AL118" s="290">
        <f t="shared" si="17"/>
        <v>0</v>
      </c>
      <c r="AM118" s="344"/>
      <c r="AN118" s="342"/>
      <c r="AO118" s="342"/>
      <c r="AP118" s="342"/>
      <c r="AQ118" s="342"/>
      <c r="AR118" s="342"/>
      <c r="AS118" s="342"/>
      <c r="AT118" s="342"/>
      <c r="AU118" s="342"/>
      <c r="AV118" s="342"/>
      <c r="AW118" s="342"/>
    </row>
    <row r="119" spans="1:49" ht="14.4" customHeight="1" x14ac:dyDescent="0.25">
      <c r="A119" s="159" t="s">
        <v>211</v>
      </c>
      <c r="B119" s="195"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6">
        <v>0</v>
      </c>
      <c r="AF119" s="287">
        <v>0</v>
      </c>
      <c r="AG119" s="288">
        <v>0</v>
      </c>
      <c r="AH119" s="285">
        <v>0</v>
      </c>
      <c r="AI119" s="285">
        <v>0</v>
      </c>
      <c r="AJ119" s="286">
        <v>0</v>
      </c>
      <c r="AK119" s="287">
        <v>0</v>
      </c>
      <c r="AL119" s="290">
        <f t="shared" si="17"/>
        <v>0</v>
      </c>
      <c r="AM119" s="344"/>
      <c r="AN119" s="342"/>
      <c r="AO119" s="342"/>
      <c r="AP119" s="342"/>
      <c r="AQ119" s="342"/>
      <c r="AR119" s="342"/>
      <c r="AS119" s="342"/>
      <c r="AT119" s="342"/>
      <c r="AU119" s="342"/>
      <c r="AV119" s="342"/>
      <c r="AW119" s="342"/>
    </row>
    <row r="120" spans="1:49" ht="14.4" customHeight="1" x14ac:dyDescent="0.25">
      <c r="A120" s="159" t="s">
        <v>213</v>
      </c>
      <c r="B120" s="195"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6">
        <v>0</v>
      </c>
      <c r="AF120" s="287">
        <v>4000</v>
      </c>
      <c r="AG120" s="288">
        <v>0</v>
      </c>
      <c r="AH120" s="285">
        <v>0</v>
      </c>
      <c r="AI120" s="285">
        <v>0</v>
      </c>
      <c r="AJ120" s="286">
        <v>0</v>
      </c>
      <c r="AK120" s="287">
        <v>0</v>
      </c>
      <c r="AL120" s="290">
        <f t="shared" si="17"/>
        <v>4000</v>
      </c>
      <c r="AM120" s="344"/>
      <c r="AN120" s="342"/>
      <c r="AO120" s="342"/>
      <c r="AP120" s="342"/>
      <c r="AQ120" s="342"/>
      <c r="AR120" s="342"/>
      <c r="AS120" s="342"/>
      <c r="AT120" s="342"/>
      <c r="AU120" s="342"/>
      <c r="AV120" s="342"/>
      <c r="AW120" s="342"/>
    </row>
    <row r="121" spans="1:49" ht="14.4" customHeight="1" x14ac:dyDescent="0.25">
      <c r="A121" s="159" t="s">
        <v>215</v>
      </c>
      <c r="B121" s="195"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6">
        <v>0</v>
      </c>
      <c r="AF121" s="287">
        <v>0</v>
      </c>
      <c r="AG121" s="288">
        <v>0</v>
      </c>
      <c r="AH121" s="285">
        <v>0</v>
      </c>
      <c r="AI121" s="285">
        <v>0</v>
      </c>
      <c r="AJ121" s="286">
        <v>0</v>
      </c>
      <c r="AK121" s="287">
        <v>0</v>
      </c>
      <c r="AL121" s="290">
        <f t="shared" si="17"/>
        <v>0</v>
      </c>
      <c r="AM121" s="344"/>
      <c r="AN121" s="342"/>
      <c r="AO121" s="342"/>
      <c r="AP121" s="342"/>
      <c r="AQ121" s="342"/>
      <c r="AR121" s="342"/>
      <c r="AS121" s="342"/>
      <c r="AT121" s="342"/>
      <c r="AU121" s="342"/>
      <c r="AV121" s="342"/>
      <c r="AW121" s="342"/>
    </row>
    <row r="122" spans="1:49" ht="14.4" customHeight="1" x14ac:dyDescent="0.25">
      <c r="A122" s="159" t="s">
        <v>99</v>
      </c>
      <c r="B122" s="195"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6">
        <v>0</v>
      </c>
      <c r="AF122" s="287">
        <v>-1407</v>
      </c>
      <c r="AG122" s="288">
        <v>0</v>
      </c>
      <c r="AH122" s="285">
        <v>0</v>
      </c>
      <c r="AI122" s="285">
        <v>0</v>
      </c>
      <c r="AJ122" s="286">
        <v>0</v>
      </c>
      <c r="AK122" s="287">
        <v>0</v>
      </c>
      <c r="AL122" s="290">
        <f t="shared" si="17"/>
        <v>-1407</v>
      </c>
      <c r="AM122" s="344"/>
      <c r="AN122" s="342"/>
      <c r="AO122" s="342"/>
      <c r="AP122" s="342"/>
      <c r="AQ122" s="342"/>
      <c r="AR122" s="342"/>
      <c r="AS122" s="342"/>
      <c r="AT122" s="342"/>
      <c r="AU122" s="342"/>
      <c r="AV122" s="342"/>
      <c r="AW122" s="342"/>
    </row>
    <row r="123" spans="1:49" ht="14.4" customHeight="1" x14ac:dyDescent="0.25">
      <c r="A123" s="159" t="s">
        <v>217</v>
      </c>
      <c r="B123" s="195"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6">
        <v>0</v>
      </c>
      <c r="AF123" s="287">
        <v>0</v>
      </c>
      <c r="AG123" s="288">
        <v>0</v>
      </c>
      <c r="AH123" s="285">
        <v>0</v>
      </c>
      <c r="AI123" s="285">
        <v>0</v>
      </c>
      <c r="AJ123" s="286">
        <v>0</v>
      </c>
      <c r="AK123" s="287">
        <v>0</v>
      </c>
      <c r="AL123" s="290">
        <f t="shared" si="17"/>
        <v>0</v>
      </c>
      <c r="AM123" s="344"/>
      <c r="AN123" s="342"/>
      <c r="AO123" s="342"/>
      <c r="AP123" s="342"/>
      <c r="AQ123" s="342"/>
      <c r="AR123" s="342"/>
      <c r="AS123" s="342"/>
      <c r="AT123" s="342"/>
      <c r="AU123" s="342"/>
      <c r="AV123" s="342"/>
      <c r="AW123" s="342"/>
    </row>
    <row r="124" spans="1:49" ht="14.4" customHeight="1" x14ac:dyDescent="0.25">
      <c r="A124" s="159" t="s">
        <v>218</v>
      </c>
      <c r="B124" s="195"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6">
        <v>0</v>
      </c>
      <c r="AF124" s="287">
        <v>0</v>
      </c>
      <c r="AG124" s="288">
        <v>0</v>
      </c>
      <c r="AH124" s="285">
        <v>0</v>
      </c>
      <c r="AI124" s="285">
        <v>0</v>
      </c>
      <c r="AJ124" s="286">
        <v>0</v>
      </c>
      <c r="AK124" s="287">
        <v>0</v>
      </c>
      <c r="AL124" s="290">
        <f t="shared" si="17"/>
        <v>0</v>
      </c>
      <c r="AM124" s="344"/>
      <c r="AN124" s="342"/>
      <c r="AO124" s="342"/>
      <c r="AP124" s="342"/>
      <c r="AQ124" s="342"/>
      <c r="AR124" s="342"/>
      <c r="AS124" s="342"/>
      <c r="AT124" s="342"/>
      <c r="AU124" s="342"/>
      <c r="AV124" s="342"/>
      <c r="AW124" s="342"/>
    </row>
    <row r="125" spans="1:49" ht="14.4" customHeight="1" x14ac:dyDescent="0.25">
      <c r="A125" s="159" t="s">
        <v>219</v>
      </c>
      <c r="B125" s="195"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6">
        <v>0</v>
      </c>
      <c r="AF125" s="287">
        <v>0</v>
      </c>
      <c r="AG125" s="288">
        <v>0</v>
      </c>
      <c r="AH125" s="285">
        <v>0</v>
      </c>
      <c r="AI125" s="285">
        <v>0</v>
      </c>
      <c r="AJ125" s="286">
        <v>0</v>
      </c>
      <c r="AK125" s="287">
        <v>0</v>
      </c>
      <c r="AL125" s="290">
        <f t="shared" si="17"/>
        <v>0</v>
      </c>
      <c r="AM125" s="344"/>
      <c r="AN125" s="342"/>
      <c r="AO125" s="342"/>
      <c r="AP125" s="342"/>
      <c r="AQ125" s="342"/>
      <c r="AR125" s="342"/>
      <c r="AS125" s="342"/>
      <c r="AT125" s="342"/>
      <c r="AU125" s="342"/>
      <c r="AV125" s="342"/>
      <c r="AW125" s="342"/>
    </row>
    <row r="126" spans="1:49" ht="14.4" customHeight="1" x14ac:dyDescent="0.25">
      <c r="A126" s="159" t="s">
        <v>101</v>
      </c>
      <c r="B126" s="195"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6">
        <v>0</v>
      </c>
      <c r="AF126" s="287">
        <v>-4332</v>
      </c>
      <c r="AG126" s="288">
        <v>0</v>
      </c>
      <c r="AH126" s="285">
        <v>0</v>
      </c>
      <c r="AI126" s="285">
        <v>0</v>
      </c>
      <c r="AJ126" s="286">
        <v>0</v>
      </c>
      <c r="AK126" s="287">
        <v>0</v>
      </c>
      <c r="AL126" s="290">
        <f t="shared" si="17"/>
        <v>-4332</v>
      </c>
      <c r="AM126" s="344"/>
      <c r="AN126" s="342"/>
      <c r="AO126" s="342"/>
      <c r="AP126" s="342"/>
      <c r="AQ126" s="342"/>
      <c r="AR126" s="342"/>
      <c r="AS126" s="342"/>
      <c r="AT126" s="342"/>
      <c r="AU126" s="342"/>
      <c r="AV126" s="342"/>
      <c r="AW126" s="342"/>
    </row>
    <row r="127" spans="1:49" ht="14.4" customHeight="1" x14ac:dyDescent="0.25">
      <c r="A127" s="246" t="s">
        <v>220</v>
      </c>
      <c r="B127" s="195"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6">
        <v>0</v>
      </c>
      <c r="AF127" s="287">
        <v>0</v>
      </c>
      <c r="AG127" s="288">
        <v>0</v>
      </c>
      <c r="AH127" s="285">
        <v>0</v>
      </c>
      <c r="AI127" s="285">
        <v>0</v>
      </c>
      <c r="AJ127" s="286">
        <v>0</v>
      </c>
      <c r="AK127" s="287">
        <v>0</v>
      </c>
      <c r="AL127" s="290">
        <f t="shared" si="17"/>
        <v>0</v>
      </c>
      <c r="AM127" s="344"/>
      <c r="AN127" s="342"/>
      <c r="AO127" s="342"/>
      <c r="AP127" s="342"/>
      <c r="AQ127" s="342"/>
      <c r="AR127" s="342"/>
      <c r="AS127" s="342"/>
      <c r="AT127" s="342"/>
      <c r="AU127" s="342"/>
      <c r="AV127" s="342"/>
      <c r="AW127" s="342"/>
    </row>
    <row r="128" spans="1:49" ht="14.4" customHeight="1" x14ac:dyDescent="0.25">
      <c r="A128" s="246" t="s">
        <v>221</v>
      </c>
      <c r="B128" s="195"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6">
        <v>0</v>
      </c>
      <c r="AF128" s="287">
        <v>0</v>
      </c>
      <c r="AG128" s="288">
        <v>0</v>
      </c>
      <c r="AH128" s="285">
        <v>0</v>
      </c>
      <c r="AI128" s="285">
        <v>0</v>
      </c>
      <c r="AJ128" s="286">
        <v>0</v>
      </c>
      <c r="AK128" s="287">
        <v>0</v>
      </c>
      <c r="AL128" s="290">
        <f t="shared" si="17"/>
        <v>0</v>
      </c>
      <c r="AM128" s="344"/>
      <c r="AN128" s="342"/>
      <c r="AO128" s="342"/>
      <c r="AP128" s="342"/>
      <c r="AQ128" s="342"/>
      <c r="AR128" s="342"/>
      <c r="AS128" s="342"/>
      <c r="AT128" s="342"/>
      <c r="AU128" s="342"/>
      <c r="AV128" s="342"/>
      <c r="AW128" s="342"/>
    </row>
    <row r="129" spans="1:49" ht="14.4" customHeight="1" x14ac:dyDescent="0.25">
      <c r="A129" s="246" t="s">
        <v>222</v>
      </c>
      <c r="B129" s="195"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6">
        <v>0</v>
      </c>
      <c r="AF129" s="287">
        <v>0</v>
      </c>
      <c r="AG129" s="288">
        <v>0</v>
      </c>
      <c r="AH129" s="285">
        <v>0</v>
      </c>
      <c r="AI129" s="285">
        <v>0</v>
      </c>
      <c r="AJ129" s="286">
        <v>0</v>
      </c>
      <c r="AK129" s="287">
        <v>0</v>
      </c>
      <c r="AL129" s="290">
        <f t="shared" si="17"/>
        <v>0</v>
      </c>
      <c r="AM129" s="344"/>
      <c r="AN129" s="342"/>
      <c r="AO129" s="342"/>
      <c r="AP129" s="342"/>
      <c r="AQ129" s="342"/>
      <c r="AR129" s="342"/>
      <c r="AS129" s="342"/>
      <c r="AT129" s="342"/>
      <c r="AU129" s="342"/>
      <c r="AV129" s="342"/>
      <c r="AW129" s="342"/>
    </row>
    <row r="130" spans="1:49" ht="14.4" customHeight="1" x14ac:dyDescent="0.25">
      <c r="A130" s="246" t="s">
        <v>223</v>
      </c>
      <c r="B130" s="195" t="s">
        <v>251</v>
      </c>
      <c r="C130" s="284">
        <v>0</v>
      </c>
      <c r="D130" s="285">
        <v>0</v>
      </c>
      <c r="E130" s="285">
        <v>0</v>
      </c>
      <c r="F130" s="291">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6">
        <v>0</v>
      </c>
      <c r="AF130" s="287">
        <v>-15121</v>
      </c>
      <c r="AG130" s="288">
        <v>0</v>
      </c>
      <c r="AH130" s="285">
        <v>0</v>
      </c>
      <c r="AI130" s="285">
        <v>0</v>
      </c>
      <c r="AJ130" s="286">
        <v>0</v>
      </c>
      <c r="AK130" s="287">
        <v>0</v>
      </c>
      <c r="AL130" s="290">
        <f>SUM(C130:AK130)</f>
        <v>-15121</v>
      </c>
      <c r="AM130" s="344"/>
      <c r="AN130" s="342"/>
      <c r="AO130" s="342"/>
      <c r="AP130" s="342"/>
      <c r="AQ130" s="342"/>
      <c r="AR130" s="342"/>
      <c r="AS130" s="342"/>
      <c r="AT130" s="342"/>
      <c r="AU130" s="342"/>
      <c r="AV130" s="342"/>
      <c r="AW130" s="342"/>
    </row>
    <row r="131" spans="1:49" ht="15.05" x14ac:dyDescent="0.25">
      <c r="A131" s="73" t="s">
        <v>103</v>
      </c>
      <c r="B131" s="74"/>
      <c r="C131" s="338">
        <f>SUM(C113:C130)</f>
        <v>0</v>
      </c>
      <c r="D131" s="340">
        <f t="shared" ref="D131:AK131" si="18">SUM(D113:D130)</f>
        <v>0</v>
      </c>
      <c r="E131" s="339">
        <f t="shared" si="18"/>
        <v>0</v>
      </c>
      <c r="F131" s="308">
        <f t="shared" si="18"/>
        <v>-3453</v>
      </c>
      <c r="G131" s="311">
        <f t="shared" si="18"/>
        <v>0</v>
      </c>
      <c r="H131" s="340">
        <f t="shared" si="18"/>
        <v>0</v>
      </c>
      <c r="I131" s="340">
        <f t="shared" si="18"/>
        <v>0</v>
      </c>
      <c r="J131" s="340">
        <f t="shared" si="18"/>
        <v>0</v>
      </c>
      <c r="K131" s="340">
        <f t="shared" si="18"/>
        <v>0</v>
      </c>
      <c r="L131" s="340">
        <f t="shared" si="18"/>
        <v>0</v>
      </c>
      <c r="M131" s="340">
        <f t="shared" si="18"/>
        <v>0</v>
      </c>
      <c r="N131" s="340">
        <f t="shared" si="18"/>
        <v>0</v>
      </c>
      <c r="O131" s="340">
        <f t="shared" si="18"/>
        <v>0</v>
      </c>
      <c r="P131" s="340">
        <f t="shared" si="18"/>
        <v>0</v>
      </c>
      <c r="Q131" s="340">
        <f t="shared" si="18"/>
        <v>0</v>
      </c>
      <c r="R131" s="340">
        <f t="shared" si="18"/>
        <v>0</v>
      </c>
      <c r="S131" s="340">
        <f t="shared" si="18"/>
        <v>0</v>
      </c>
      <c r="T131" s="340">
        <f t="shared" si="18"/>
        <v>0</v>
      </c>
      <c r="U131" s="340">
        <f t="shared" si="18"/>
        <v>0</v>
      </c>
      <c r="V131" s="340">
        <f t="shared" si="18"/>
        <v>0</v>
      </c>
      <c r="W131" s="340">
        <f t="shared" si="18"/>
        <v>0</v>
      </c>
      <c r="X131" s="340">
        <f t="shared" si="18"/>
        <v>0</v>
      </c>
      <c r="Y131" s="340">
        <f t="shared" si="18"/>
        <v>0</v>
      </c>
      <c r="Z131" s="340">
        <f t="shared" si="18"/>
        <v>0</v>
      </c>
      <c r="AA131" s="340">
        <f t="shared" si="18"/>
        <v>0</v>
      </c>
      <c r="AB131" s="340">
        <f t="shared" si="18"/>
        <v>0</v>
      </c>
      <c r="AC131" s="340">
        <f t="shared" si="18"/>
        <v>0</v>
      </c>
      <c r="AD131" s="340">
        <f t="shared" si="18"/>
        <v>0</v>
      </c>
      <c r="AE131" s="339">
        <f t="shared" si="18"/>
        <v>0</v>
      </c>
      <c r="AF131" s="308">
        <f t="shared" si="18"/>
        <v>-28541</v>
      </c>
      <c r="AG131" s="311">
        <f t="shared" si="18"/>
        <v>0</v>
      </c>
      <c r="AH131" s="340">
        <f t="shared" si="18"/>
        <v>0</v>
      </c>
      <c r="AI131" s="340">
        <f t="shared" si="18"/>
        <v>0</v>
      </c>
      <c r="AJ131" s="339">
        <f t="shared" si="18"/>
        <v>0</v>
      </c>
      <c r="AK131" s="308">
        <f t="shared" si="18"/>
        <v>0</v>
      </c>
      <c r="AL131" s="290">
        <f t="shared" si="17"/>
        <v>-31994</v>
      </c>
      <c r="AM131" s="347"/>
      <c r="AN131" s="342"/>
      <c r="AO131" s="342"/>
      <c r="AP131" s="342"/>
      <c r="AQ131" s="342"/>
      <c r="AR131" s="342"/>
      <c r="AS131" s="342"/>
      <c r="AT131" s="342"/>
      <c r="AU131" s="342"/>
      <c r="AV131" s="342"/>
      <c r="AW131" s="342"/>
    </row>
    <row r="132" spans="1:49" ht="8.1999999999999993" customHeight="1" x14ac:dyDescent="0.25">
      <c r="A132" s="243"/>
      <c r="B132" s="19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283"/>
      <c r="AM132" s="344"/>
      <c r="AN132" s="342"/>
      <c r="AO132" s="342"/>
      <c r="AP132" s="342"/>
      <c r="AQ132" s="342"/>
      <c r="AR132" s="342"/>
      <c r="AS132" s="342"/>
      <c r="AT132" s="342"/>
      <c r="AU132" s="342"/>
      <c r="AV132" s="342"/>
      <c r="AW132" s="342"/>
    </row>
    <row r="133" spans="1:49" x14ac:dyDescent="0.25">
      <c r="A133" s="436" t="s">
        <v>104</v>
      </c>
      <c r="B133" s="437"/>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312"/>
      <c r="AH133" s="313"/>
      <c r="AI133" s="280"/>
      <c r="AJ133" s="313"/>
      <c r="AK133" s="313"/>
      <c r="AL133" s="314"/>
      <c r="AM133" s="344"/>
      <c r="AN133" s="342"/>
      <c r="AO133" s="342"/>
      <c r="AP133" s="342"/>
      <c r="AQ133" s="342"/>
      <c r="AR133" s="342"/>
      <c r="AS133" s="342"/>
      <c r="AT133" s="342"/>
      <c r="AU133" s="342"/>
      <c r="AV133" s="342"/>
      <c r="AW133" s="342"/>
    </row>
    <row r="134" spans="1:49" ht="14.4" customHeight="1" x14ac:dyDescent="0.25">
      <c r="A134" s="159" t="s">
        <v>105</v>
      </c>
      <c r="B134" s="195"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6">
        <v>0</v>
      </c>
      <c r="AG134" s="287">
        <v>8773</v>
      </c>
      <c r="AH134" s="288">
        <v>0</v>
      </c>
      <c r="AI134" s="285">
        <v>0</v>
      </c>
      <c r="AJ134" s="286">
        <v>0</v>
      </c>
      <c r="AK134" s="287">
        <v>0</v>
      </c>
      <c r="AL134" s="290">
        <f t="shared" ref="AL134:AL148" si="19">SUM(C134:AK134)</f>
        <v>8773</v>
      </c>
      <c r="AM134" s="344"/>
      <c r="AN134" s="342"/>
      <c r="AO134" s="342"/>
      <c r="AP134" s="342"/>
      <c r="AQ134" s="342"/>
      <c r="AR134" s="342"/>
      <c r="AS134" s="342"/>
      <c r="AT134" s="342"/>
      <c r="AU134" s="342"/>
      <c r="AV134" s="342"/>
      <c r="AW134" s="342"/>
    </row>
    <row r="135" spans="1:49" ht="14.4" customHeight="1" x14ac:dyDescent="0.25">
      <c r="A135" s="159" t="s">
        <v>107</v>
      </c>
      <c r="B135" s="195"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6">
        <v>0</v>
      </c>
      <c r="AG135" s="287">
        <v>21261</v>
      </c>
      <c r="AH135" s="288">
        <v>0</v>
      </c>
      <c r="AI135" s="285">
        <v>0</v>
      </c>
      <c r="AJ135" s="286">
        <v>0</v>
      </c>
      <c r="AK135" s="287">
        <v>0</v>
      </c>
      <c r="AL135" s="290">
        <f t="shared" si="19"/>
        <v>21261</v>
      </c>
      <c r="AM135" s="344"/>
      <c r="AN135" s="342"/>
      <c r="AO135" s="342"/>
      <c r="AP135" s="342"/>
      <c r="AQ135" s="342"/>
      <c r="AR135" s="342"/>
      <c r="AS135" s="342"/>
      <c r="AT135" s="342"/>
      <c r="AU135" s="342"/>
      <c r="AV135" s="342"/>
      <c r="AW135" s="342"/>
    </row>
    <row r="136" spans="1:49" ht="14.4" customHeight="1" x14ac:dyDescent="0.25">
      <c r="A136" s="159" t="s">
        <v>108</v>
      </c>
      <c r="B136" s="195"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6">
        <v>0</v>
      </c>
      <c r="AG136" s="287">
        <v>0</v>
      </c>
      <c r="AH136" s="305">
        <v>0</v>
      </c>
      <c r="AI136" s="285">
        <v>0</v>
      </c>
      <c r="AJ136" s="286">
        <v>0</v>
      </c>
      <c r="AK136" s="287">
        <v>0</v>
      </c>
      <c r="AL136" s="290">
        <f t="shared" si="19"/>
        <v>0</v>
      </c>
      <c r="AM136" s="344"/>
      <c r="AN136" s="342"/>
      <c r="AO136" s="342"/>
      <c r="AP136" s="342"/>
      <c r="AQ136" s="342"/>
      <c r="AR136" s="342"/>
      <c r="AS136" s="342"/>
      <c r="AT136" s="342"/>
      <c r="AU136" s="342"/>
      <c r="AV136" s="342"/>
      <c r="AW136" s="342"/>
    </row>
    <row r="137" spans="1:49" ht="14.4" customHeight="1" x14ac:dyDescent="0.25">
      <c r="A137" s="159" t="s">
        <v>110</v>
      </c>
      <c r="B137" s="195" t="s">
        <v>111</v>
      </c>
      <c r="C137" s="320">
        <v>2</v>
      </c>
      <c r="D137" s="320">
        <v>7</v>
      </c>
      <c r="E137" s="320">
        <v>0</v>
      </c>
      <c r="F137" s="320">
        <v>157</v>
      </c>
      <c r="G137" s="320">
        <v>0</v>
      </c>
      <c r="H137" s="320">
        <v>0</v>
      </c>
      <c r="I137" s="320">
        <v>22</v>
      </c>
      <c r="J137" s="320">
        <v>1137</v>
      </c>
      <c r="K137" s="320">
        <v>0</v>
      </c>
      <c r="L137" s="320">
        <v>0</v>
      </c>
      <c r="M137" s="320">
        <v>0</v>
      </c>
      <c r="N137" s="320">
        <v>0</v>
      </c>
      <c r="O137" s="320">
        <v>0</v>
      </c>
      <c r="P137" s="287">
        <v>0</v>
      </c>
      <c r="Q137" s="287">
        <v>0</v>
      </c>
      <c r="R137" s="287">
        <v>0</v>
      </c>
      <c r="S137" s="287">
        <v>0</v>
      </c>
      <c r="T137" s="287">
        <v>0</v>
      </c>
      <c r="U137" s="287">
        <v>0</v>
      </c>
      <c r="V137" s="287">
        <v>0</v>
      </c>
      <c r="W137" s="287">
        <v>0</v>
      </c>
      <c r="X137" s="287">
        <v>0</v>
      </c>
      <c r="Y137" s="287">
        <v>0</v>
      </c>
      <c r="Z137" s="287">
        <v>0</v>
      </c>
      <c r="AA137" s="287">
        <v>0</v>
      </c>
      <c r="AB137" s="287">
        <v>0</v>
      </c>
      <c r="AC137" s="287">
        <v>0</v>
      </c>
      <c r="AD137" s="287">
        <v>0</v>
      </c>
      <c r="AE137" s="288">
        <v>0</v>
      </c>
      <c r="AF137" s="291">
        <v>0</v>
      </c>
      <c r="AG137" s="292">
        <v>0</v>
      </c>
      <c r="AH137" s="287">
        <v>0</v>
      </c>
      <c r="AI137" s="288">
        <v>0</v>
      </c>
      <c r="AJ137" s="286">
        <v>0</v>
      </c>
      <c r="AK137" s="287">
        <v>5</v>
      </c>
      <c r="AL137" s="290">
        <f t="shared" si="19"/>
        <v>1330</v>
      </c>
      <c r="AM137" s="344"/>
      <c r="AN137" s="342"/>
      <c r="AO137" s="342"/>
      <c r="AP137" s="342"/>
      <c r="AQ137" s="342"/>
      <c r="AR137" s="342"/>
      <c r="AS137" s="342"/>
      <c r="AT137" s="342"/>
      <c r="AU137" s="342"/>
      <c r="AV137" s="342"/>
      <c r="AW137" s="342"/>
    </row>
    <row r="138" spans="1:49" ht="14.4" customHeight="1" x14ac:dyDescent="0.25">
      <c r="A138" s="159" t="s">
        <v>112</v>
      </c>
      <c r="B138" s="195" t="s">
        <v>113</v>
      </c>
      <c r="C138" s="302">
        <v>0</v>
      </c>
      <c r="D138" s="292">
        <v>0</v>
      </c>
      <c r="E138" s="292">
        <v>0</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0</v>
      </c>
      <c r="AC138" s="292">
        <v>0</v>
      </c>
      <c r="AD138" s="292">
        <v>0</v>
      </c>
      <c r="AE138" s="286">
        <v>0</v>
      </c>
      <c r="AF138" s="287">
        <v>0</v>
      </c>
      <c r="AG138" s="288">
        <v>0</v>
      </c>
      <c r="AH138" s="285">
        <v>0</v>
      </c>
      <c r="AI138" s="285">
        <v>0</v>
      </c>
      <c r="AJ138" s="286">
        <v>0</v>
      </c>
      <c r="AK138" s="287">
        <v>0</v>
      </c>
      <c r="AL138" s="290">
        <f t="shared" si="19"/>
        <v>0</v>
      </c>
      <c r="AM138" s="344"/>
      <c r="AN138" s="342"/>
      <c r="AO138" s="342"/>
      <c r="AP138" s="342"/>
      <c r="AQ138" s="342"/>
      <c r="AR138" s="342"/>
      <c r="AS138" s="342"/>
      <c r="AT138" s="342"/>
      <c r="AU138" s="342"/>
      <c r="AV138" s="342"/>
      <c r="AW138" s="342"/>
    </row>
    <row r="139" spans="1:49" ht="14.4" customHeight="1" x14ac:dyDescent="0.25">
      <c r="A139" s="159" t="s">
        <v>114</v>
      </c>
      <c r="B139" s="195"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6">
        <v>0</v>
      </c>
      <c r="AF139" s="287">
        <v>0</v>
      </c>
      <c r="AG139" s="288">
        <v>0</v>
      </c>
      <c r="AH139" s="285">
        <v>0</v>
      </c>
      <c r="AI139" s="285">
        <v>0</v>
      </c>
      <c r="AJ139" s="286">
        <v>0</v>
      </c>
      <c r="AK139" s="287">
        <v>0</v>
      </c>
      <c r="AL139" s="290">
        <f t="shared" si="19"/>
        <v>0</v>
      </c>
      <c r="AM139" s="344"/>
      <c r="AN139" s="342"/>
      <c r="AO139" s="342"/>
      <c r="AP139" s="342"/>
      <c r="AQ139" s="342"/>
      <c r="AR139" s="342"/>
      <c r="AS139" s="342"/>
      <c r="AT139" s="342"/>
      <c r="AU139" s="342"/>
      <c r="AV139" s="342"/>
      <c r="AW139" s="342"/>
    </row>
    <row r="140" spans="1:49" ht="14.4" customHeight="1" x14ac:dyDescent="0.25">
      <c r="A140" s="159" t="s">
        <v>116</v>
      </c>
      <c r="B140" s="195"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6">
        <v>0</v>
      </c>
      <c r="AF140" s="287">
        <v>11310</v>
      </c>
      <c r="AG140" s="288">
        <v>0</v>
      </c>
      <c r="AH140" s="285">
        <v>0</v>
      </c>
      <c r="AI140" s="285">
        <v>0</v>
      </c>
      <c r="AJ140" s="286">
        <v>0</v>
      </c>
      <c r="AK140" s="287">
        <v>0</v>
      </c>
      <c r="AL140" s="290">
        <f t="shared" si="19"/>
        <v>11310</v>
      </c>
      <c r="AM140" s="344"/>
      <c r="AN140" s="342"/>
      <c r="AO140" s="342"/>
      <c r="AP140" s="342"/>
      <c r="AQ140" s="342"/>
      <c r="AR140" s="342"/>
      <c r="AS140" s="342"/>
      <c r="AT140" s="342"/>
      <c r="AU140" s="342"/>
      <c r="AV140" s="342"/>
      <c r="AW140" s="342"/>
    </row>
    <row r="141" spans="1:49" ht="14.4" customHeight="1" x14ac:dyDescent="0.25">
      <c r="A141" s="159" t="s">
        <v>118</v>
      </c>
      <c r="B141" s="195"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6">
        <v>0</v>
      </c>
      <c r="AF141" s="287">
        <v>0</v>
      </c>
      <c r="AG141" s="288">
        <v>0</v>
      </c>
      <c r="AH141" s="285">
        <v>0</v>
      </c>
      <c r="AI141" s="285">
        <v>0</v>
      </c>
      <c r="AJ141" s="286">
        <v>0</v>
      </c>
      <c r="AK141" s="287">
        <v>0</v>
      </c>
      <c r="AL141" s="290">
        <f t="shared" si="19"/>
        <v>0</v>
      </c>
      <c r="AM141" s="344"/>
      <c r="AN141" s="342"/>
      <c r="AO141" s="342"/>
      <c r="AP141" s="342"/>
      <c r="AQ141" s="342"/>
      <c r="AR141" s="342"/>
      <c r="AS141" s="342"/>
      <c r="AT141" s="342"/>
      <c r="AU141" s="342"/>
      <c r="AV141" s="342"/>
      <c r="AW141" s="342"/>
    </row>
    <row r="142" spans="1:49" ht="14.4" customHeight="1" x14ac:dyDescent="0.25">
      <c r="A142" s="159" t="s">
        <v>225</v>
      </c>
      <c r="B142" s="195"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6">
        <v>0</v>
      </c>
      <c r="AF142" s="287">
        <v>0</v>
      </c>
      <c r="AG142" s="288">
        <v>0</v>
      </c>
      <c r="AH142" s="285">
        <v>0</v>
      </c>
      <c r="AI142" s="285">
        <v>0</v>
      </c>
      <c r="AJ142" s="286">
        <v>0</v>
      </c>
      <c r="AK142" s="287">
        <v>0</v>
      </c>
      <c r="AL142" s="290">
        <f t="shared" si="19"/>
        <v>0</v>
      </c>
      <c r="AM142" s="344"/>
      <c r="AN142" s="342"/>
      <c r="AO142" s="342"/>
      <c r="AP142" s="342"/>
      <c r="AQ142" s="342"/>
      <c r="AR142" s="342"/>
      <c r="AS142" s="342"/>
      <c r="AT142" s="342"/>
      <c r="AU142" s="342"/>
      <c r="AV142" s="342"/>
      <c r="AW142" s="342"/>
    </row>
    <row r="143" spans="1:49" ht="14.4" customHeight="1" x14ac:dyDescent="0.25">
      <c r="A143" s="159" t="s">
        <v>226</v>
      </c>
      <c r="B143" s="195"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6">
        <v>0</v>
      </c>
      <c r="AF143" s="287">
        <v>0</v>
      </c>
      <c r="AG143" s="288">
        <v>0</v>
      </c>
      <c r="AH143" s="285">
        <v>0</v>
      </c>
      <c r="AI143" s="285">
        <v>0</v>
      </c>
      <c r="AJ143" s="286">
        <v>0</v>
      </c>
      <c r="AK143" s="287">
        <v>0</v>
      </c>
      <c r="AL143" s="290">
        <f t="shared" si="19"/>
        <v>0</v>
      </c>
      <c r="AM143" s="344"/>
      <c r="AN143" s="342"/>
      <c r="AO143" s="342"/>
      <c r="AP143" s="342"/>
      <c r="AQ143" s="342"/>
      <c r="AR143" s="342"/>
      <c r="AS143" s="342"/>
      <c r="AT143" s="342"/>
      <c r="AU143" s="342"/>
      <c r="AV143" s="342"/>
      <c r="AW143" s="342"/>
    </row>
    <row r="144" spans="1:49" ht="14.4" customHeight="1" x14ac:dyDescent="0.25">
      <c r="A144" s="159" t="s">
        <v>121</v>
      </c>
      <c r="B144" s="195"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6">
        <v>0</v>
      </c>
      <c r="AF144" s="287">
        <v>0</v>
      </c>
      <c r="AG144" s="288">
        <v>0</v>
      </c>
      <c r="AH144" s="285">
        <v>0</v>
      </c>
      <c r="AI144" s="285">
        <v>0</v>
      </c>
      <c r="AJ144" s="286">
        <v>0</v>
      </c>
      <c r="AK144" s="287">
        <v>0</v>
      </c>
      <c r="AL144" s="290">
        <f t="shared" si="19"/>
        <v>0</v>
      </c>
      <c r="AM144" s="344"/>
      <c r="AN144" s="342"/>
      <c r="AO144" s="342"/>
      <c r="AP144" s="342"/>
      <c r="AQ144" s="342"/>
      <c r="AR144" s="342"/>
      <c r="AS144" s="342"/>
      <c r="AT144" s="342"/>
      <c r="AU144" s="342"/>
      <c r="AV144" s="342"/>
      <c r="AW144" s="342"/>
    </row>
    <row r="145" spans="1:49" ht="14.4" customHeight="1" x14ac:dyDescent="0.25">
      <c r="A145" s="159" t="s">
        <v>122</v>
      </c>
      <c r="B145" s="195"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6">
        <v>0</v>
      </c>
      <c r="AF145" s="287">
        <v>0</v>
      </c>
      <c r="AG145" s="288">
        <v>0</v>
      </c>
      <c r="AH145" s="285">
        <v>0</v>
      </c>
      <c r="AI145" s="285">
        <v>0</v>
      </c>
      <c r="AJ145" s="286">
        <v>0</v>
      </c>
      <c r="AK145" s="287">
        <v>0</v>
      </c>
      <c r="AL145" s="290">
        <f t="shared" si="19"/>
        <v>0</v>
      </c>
      <c r="AM145" s="344"/>
      <c r="AN145" s="342"/>
      <c r="AO145" s="342"/>
      <c r="AP145" s="342"/>
      <c r="AQ145" s="342"/>
      <c r="AR145" s="342"/>
      <c r="AS145" s="342"/>
      <c r="AT145" s="342"/>
      <c r="AU145" s="342"/>
      <c r="AV145" s="342"/>
      <c r="AW145" s="342"/>
    </row>
    <row r="146" spans="1:49" ht="14.4" customHeight="1" x14ac:dyDescent="0.25">
      <c r="A146" s="159" t="s">
        <v>124</v>
      </c>
      <c r="B146" s="195"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6">
        <v>0</v>
      </c>
      <c r="AF146" s="287">
        <v>0</v>
      </c>
      <c r="AG146" s="288">
        <v>0</v>
      </c>
      <c r="AH146" s="285">
        <v>0</v>
      </c>
      <c r="AI146" s="285">
        <v>0</v>
      </c>
      <c r="AJ146" s="286">
        <v>0</v>
      </c>
      <c r="AK146" s="287">
        <v>0</v>
      </c>
      <c r="AL146" s="290">
        <f t="shared" si="19"/>
        <v>0</v>
      </c>
      <c r="AM146" s="344"/>
      <c r="AN146" s="342"/>
      <c r="AO146" s="342"/>
      <c r="AP146" s="342"/>
      <c r="AQ146" s="342"/>
      <c r="AR146" s="342"/>
      <c r="AS146" s="342"/>
      <c r="AT146" s="342"/>
      <c r="AU146" s="342"/>
      <c r="AV146" s="342"/>
      <c r="AW146" s="342"/>
    </row>
    <row r="147" spans="1:49" ht="14.4" customHeight="1" x14ac:dyDescent="0.25">
      <c r="A147" s="246" t="s">
        <v>504</v>
      </c>
      <c r="B147" s="195" t="s">
        <v>505</v>
      </c>
      <c r="C147" s="293">
        <v>0</v>
      </c>
      <c r="D147" s="291">
        <v>0</v>
      </c>
      <c r="E147" s="291">
        <v>0</v>
      </c>
      <c r="F147" s="291">
        <v>0</v>
      </c>
      <c r="G147" s="291">
        <v>0</v>
      </c>
      <c r="H147" s="291">
        <v>0</v>
      </c>
      <c r="I147" s="291">
        <v>0</v>
      </c>
      <c r="J147" s="291">
        <v>0</v>
      </c>
      <c r="K147" s="291">
        <v>0</v>
      </c>
      <c r="L147" s="291">
        <v>0</v>
      </c>
      <c r="M147" s="291">
        <v>0</v>
      </c>
      <c r="N147" s="291">
        <v>0</v>
      </c>
      <c r="O147" s="291">
        <v>0</v>
      </c>
      <c r="P147" s="291">
        <v>0</v>
      </c>
      <c r="Q147" s="291">
        <v>0</v>
      </c>
      <c r="R147" s="291">
        <v>0</v>
      </c>
      <c r="S147" s="291">
        <v>0</v>
      </c>
      <c r="T147" s="291">
        <v>0</v>
      </c>
      <c r="U147" s="291">
        <v>0</v>
      </c>
      <c r="V147" s="291">
        <v>0</v>
      </c>
      <c r="W147" s="291">
        <v>0</v>
      </c>
      <c r="X147" s="291">
        <v>0</v>
      </c>
      <c r="Y147" s="291">
        <v>0</v>
      </c>
      <c r="Z147" s="291">
        <v>0</v>
      </c>
      <c r="AA147" s="291">
        <v>0</v>
      </c>
      <c r="AB147" s="291">
        <v>0</v>
      </c>
      <c r="AC147" s="291">
        <v>0</v>
      </c>
      <c r="AD147" s="291">
        <v>0</v>
      </c>
      <c r="AE147" s="286">
        <v>0</v>
      </c>
      <c r="AF147" s="287">
        <v>0</v>
      </c>
      <c r="AG147" s="305">
        <v>0</v>
      </c>
      <c r="AH147" s="285">
        <v>0</v>
      </c>
      <c r="AI147" s="285">
        <v>0</v>
      </c>
      <c r="AJ147" s="286">
        <v>0</v>
      </c>
      <c r="AK147" s="287">
        <v>0</v>
      </c>
      <c r="AL147" s="290">
        <f t="shared" si="19"/>
        <v>0</v>
      </c>
      <c r="AM147" s="344"/>
      <c r="AN147" s="342"/>
      <c r="AO147" s="342"/>
      <c r="AP147" s="342"/>
      <c r="AQ147" s="342"/>
      <c r="AR147" s="342"/>
      <c r="AS147" s="342"/>
      <c r="AT147" s="342"/>
      <c r="AU147" s="342"/>
      <c r="AV147" s="342"/>
      <c r="AW147" s="342"/>
    </row>
    <row r="148" spans="1:49" ht="15.05" x14ac:dyDescent="0.25">
      <c r="A148" s="73" t="s">
        <v>126</v>
      </c>
      <c r="B148" s="74"/>
      <c r="C148" s="308">
        <f>SUM(C134:C147)</f>
        <v>2</v>
      </c>
      <c r="D148" s="309">
        <f t="shared" ref="D148:AK148" si="20">SUM(D134:D147)</f>
        <v>7</v>
      </c>
      <c r="E148" s="309">
        <f t="shared" si="20"/>
        <v>0</v>
      </c>
      <c r="F148" s="309">
        <f t="shared" si="20"/>
        <v>157</v>
      </c>
      <c r="G148" s="309">
        <f t="shared" si="20"/>
        <v>0</v>
      </c>
      <c r="H148" s="308">
        <f t="shared" si="20"/>
        <v>0</v>
      </c>
      <c r="I148" s="308">
        <f t="shared" si="20"/>
        <v>22</v>
      </c>
      <c r="J148" s="308">
        <f t="shared" si="20"/>
        <v>1137</v>
      </c>
      <c r="K148" s="308">
        <f t="shared" si="20"/>
        <v>0</v>
      </c>
      <c r="L148" s="308">
        <f t="shared" si="20"/>
        <v>0</v>
      </c>
      <c r="M148" s="308">
        <f t="shared" si="20"/>
        <v>0</v>
      </c>
      <c r="N148" s="308">
        <f t="shared" si="20"/>
        <v>0</v>
      </c>
      <c r="O148" s="308">
        <f t="shared" si="20"/>
        <v>0</v>
      </c>
      <c r="P148" s="308">
        <f t="shared" si="20"/>
        <v>0</v>
      </c>
      <c r="Q148" s="308">
        <f t="shared" si="20"/>
        <v>0</v>
      </c>
      <c r="R148" s="308">
        <f t="shared" si="20"/>
        <v>0</v>
      </c>
      <c r="S148" s="308">
        <f t="shared" si="20"/>
        <v>0</v>
      </c>
      <c r="T148" s="308">
        <f t="shared" si="20"/>
        <v>0</v>
      </c>
      <c r="U148" s="308">
        <f t="shared" si="20"/>
        <v>0</v>
      </c>
      <c r="V148" s="308">
        <f t="shared" si="20"/>
        <v>0</v>
      </c>
      <c r="W148" s="308">
        <f t="shared" si="20"/>
        <v>0</v>
      </c>
      <c r="X148" s="308">
        <f t="shared" si="20"/>
        <v>0</v>
      </c>
      <c r="Y148" s="308">
        <f t="shared" si="20"/>
        <v>0</v>
      </c>
      <c r="Z148" s="308">
        <f t="shared" si="20"/>
        <v>0</v>
      </c>
      <c r="AA148" s="308">
        <f t="shared" si="20"/>
        <v>0</v>
      </c>
      <c r="AB148" s="308">
        <f t="shared" si="20"/>
        <v>0</v>
      </c>
      <c r="AC148" s="308">
        <f t="shared" si="20"/>
        <v>0</v>
      </c>
      <c r="AD148" s="308">
        <f t="shared" si="20"/>
        <v>0</v>
      </c>
      <c r="AE148" s="310">
        <f t="shared" si="20"/>
        <v>0</v>
      </c>
      <c r="AF148" s="308">
        <f t="shared" si="20"/>
        <v>11310</v>
      </c>
      <c r="AG148" s="308">
        <f t="shared" si="20"/>
        <v>30034</v>
      </c>
      <c r="AH148" s="308">
        <f t="shared" si="20"/>
        <v>0</v>
      </c>
      <c r="AI148" s="311">
        <f t="shared" si="20"/>
        <v>0</v>
      </c>
      <c r="AJ148" s="339">
        <f t="shared" si="20"/>
        <v>0</v>
      </c>
      <c r="AK148" s="308">
        <f t="shared" si="20"/>
        <v>5</v>
      </c>
      <c r="AL148" s="290">
        <f t="shared" si="19"/>
        <v>42674</v>
      </c>
      <c r="AM148" s="347"/>
      <c r="AN148" s="342"/>
      <c r="AO148" s="342"/>
      <c r="AP148" s="342"/>
      <c r="AQ148" s="342"/>
      <c r="AR148" s="342"/>
      <c r="AS148" s="342"/>
      <c r="AT148" s="342"/>
      <c r="AU148" s="342"/>
      <c r="AV148" s="342"/>
      <c r="AW148" s="342"/>
    </row>
    <row r="149" spans="1:49" ht="8.1999999999999993" customHeight="1" x14ac:dyDescent="0.25">
      <c r="A149" s="243"/>
      <c r="B149" s="195"/>
      <c r="C149" s="281"/>
      <c r="D149" s="281"/>
      <c r="E149" s="312"/>
      <c r="F149" s="312"/>
      <c r="G149" s="312"/>
      <c r="H149" s="281"/>
      <c r="I149" s="281"/>
      <c r="J149" s="281"/>
      <c r="K149" s="281"/>
      <c r="L149" s="281"/>
      <c r="M149" s="281"/>
      <c r="N149" s="281"/>
      <c r="O149" s="281"/>
      <c r="P149" s="281"/>
      <c r="Q149" s="281"/>
      <c r="R149" s="281"/>
      <c r="S149" s="281"/>
      <c r="T149" s="281"/>
      <c r="U149" s="312"/>
      <c r="V149" s="312"/>
      <c r="W149" s="281"/>
      <c r="X149" s="281"/>
      <c r="Y149" s="281"/>
      <c r="Z149" s="281"/>
      <c r="AA149" s="312"/>
      <c r="AB149" s="312"/>
      <c r="AC149" s="312"/>
      <c r="AD149" s="312"/>
      <c r="AE149" s="312"/>
      <c r="AF149" s="312"/>
      <c r="AG149" s="281"/>
      <c r="AH149" s="312"/>
      <c r="AI149" s="312"/>
      <c r="AJ149" s="312"/>
      <c r="AK149" s="281"/>
      <c r="AL149" s="283"/>
      <c r="AM149" s="344"/>
      <c r="AN149" s="342"/>
      <c r="AO149" s="342"/>
      <c r="AP149" s="342"/>
      <c r="AQ149" s="342"/>
      <c r="AR149" s="342"/>
      <c r="AS149" s="342"/>
      <c r="AT149" s="342"/>
      <c r="AU149" s="342"/>
      <c r="AV149" s="342"/>
      <c r="AW149" s="342"/>
    </row>
    <row r="150" spans="1:49" x14ac:dyDescent="0.25">
      <c r="A150" s="428" t="s">
        <v>127</v>
      </c>
      <c r="B150" s="429"/>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4"/>
      <c r="AM150" s="344"/>
      <c r="AN150" s="342"/>
      <c r="AO150" s="342"/>
      <c r="AP150" s="342"/>
      <c r="AQ150" s="342"/>
      <c r="AR150" s="342"/>
      <c r="AS150" s="342"/>
      <c r="AT150" s="342"/>
      <c r="AU150" s="342"/>
      <c r="AV150" s="342"/>
      <c r="AW150" s="342"/>
    </row>
    <row r="151" spans="1:49" ht="14.4" customHeight="1" x14ac:dyDescent="0.25">
      <c r="A151" s="159" t="s">
        <v>227</v>
      </c>
      <c r="B151" s="195"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6">
        <v>0</v>
      </c>
      <c r="AF151" s="287">
        <v>0</v>
      </c>
      <c r="AG151" s="288">
        <v>0</v>
      </c>
      <c r="AH151" s="285">
        <v>0</v>
      </c>
      <c r="AI151" s="285">
        <v>0</v>
      </c>
      <c r="AJ151" s="286">
        <v>0</v>
      </c>
      <c r="AK151" s="287">
        <v>0</v>
      </c>
      <c r="AL151" s="290">
        <f t="shared" ref="AL151:AL159" si="21">SUM(C151:AK151)</f>
        <v>0</v>
      </c>
      <c r="AM151" s="344"/>
      <c r="AN151" s="342"/>
      <c r="AO151" s="342"/>
      <c r="AP151" s="342"/>
      <c r="AQ151" s="342"/>
      <c r="AR151" s="342"/>
      <c r="AS151" s="342"/>
      <c r="AT151" s="342"/>
      <c r="AU151" s="342"/>
      <c r="AV151" s="342"/>
      <c r="AW151" s="342"/>
    </row>
    <row r="152" spans="1:49" ht="14.4" customHeight="1" x14ac:dyDescent="0.25">
      <c r="A152" s="159" t="s">
        <v>228</v>
      </c>
      <c r="B152" s="195"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6">
        <v>0</v>
      </c>
      <c r="AF152" s="287">
        <v>0</v>
      </c>
      <c r="AG152" s="288">
        <v>0</v>
      </c>
      <c r="AH152" s="285">
        <v>0</v>
      </c>
      <c r="AI152" s="285">
        <v>0</v>
      </c>
      <c r="AJ152" s="286">
        <v>0</v>
      </c>
      <c r="AK152" s="287">
        <v>0</v>
      </c>
      <c r="AL152" s="290">
        <f t="shared" si="21"/>
        <v>0</v>
      </c>
      <c r="AM152" s="344"/>
      <c r="AN152" s="342"/>
      <c r="AO152" s="342"/>
      <c r="AP152" s="342"/>
      <c r="AQ152" s="342"/>
      <c r="AR152" s="342"/>
      <c r="AS152" s="342"/>
      <c r="AT152" s="342"/>
      <c r="AU152" s="342"/>
      <c r="AV152" s="342"/>
      <c r="AW152" s="342"/>
    </row>
    <row r="153" spans="1:49" ht="14.4" customHeight="1" x14ac:dyDescent="0.25">
      <c r="A153" s="159" t="s">
        <v>128</v>
      </c>
      <c r="B153" s="195"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6">
        <v>0</v>
      </c>
      <c r="AF153" s="287">
        <v>0</v>
      </c>
      <c r="AG153" s="288">
        <v>0</v>
      </c>
      <c r="AH153" s="285">
        <v>0</v>
      </c>
      <c r="AI153" s="285">
        <v>0</v>
      </c>
      <c r="AJ153" s="286">
        <v>0</v>
      </c>
      <c r="AK153" s="287">
        <v>0</v>
      </c>
      <c r="AL153" s="290">
        <f t="shared" si="21"/>
        <v>0</v>
      </c>
      <c r="AM153" s="344"/>
      <c r="AN153" s="342"/>
      <c r="AO153" s="342"/>
      <c r="AP153" s="342"/>
      <c r="AQ153" s="342"/>
      <c r="AR153" s="342"/>
      <c r="AS153" s="342"/>
      <c r="AT153" s="342"/>
      <c r="AU153" s="342"/>
      <c r="AV153" s="342"/>
      <c r="AW153" s="342"/>
    </row>
    <row r="154" spans="1:49" ht="14.4" customHeight="1" x14ac:dyDescent="0.25">
      <c r="A154" s="159"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6">
        <v>0</v>
      </c>
      <c r="AF154" s="287">
        <v>0</v>
      </c>
      <c r="AG154" s="288">
        <v>0</v>
      </c>
      <c r="AH154" s="285">
        <v>0</v>
      </c>
      <c r="AI154" s="285">
        <v>0</v>
      </c>
      <c r="AJ154" s="286">
        <v>0</v>
      </c>
      <c r="AK154" s="287">
        <v>0</v>
      </c>
      <c r="AL154" s="290">
        <f t="shared" si="21"/>
        <v>0</v>
      </c>
      <c r="AM154" s="344"/>
      <c r="AN154" s="342"/>
      <c r="AO154" s="342"/>
      <c r="AP154" s="342"/>
      <c r="AQ154" s="342"/>
      <c r="AR154" s="342"/>
      <c r="AS154" s="342"/>
      <c r="AT154" s="342"/>
      <c r="AU154" s="342"/>
      <c r="AV154" s="342"/>
      <c r="AW154" s="342"/>
    </row>
    <row r="155" spans="1:49" ht="14.4" customHeight="1" x14ac:dyDescent="0.25">
      <c r="A155" s="246" t="s">
        <v>230</v>
      </c>
      <c r="B155" s="195"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6">
        <v>0</v>
      </c>
      <c r="AF155" s="287">
        <v>0</v>
      </c>
      <c r="AG155" s="288">
        <v>0</v>
      </c>
      <c r="AH155" s="285">
        <v>0</v>
      </c>
      <c r="AI155" s="285">
        <v>0</v>
      </c>
      <c r="AJ155" s="286">
        <v>0</v>
      </c>
      <c r="AK155" s="287">
        <v>0</v>
      </c>
      <c r="AL155" s="290">
        <f t="shared" si="21"/>
        <v>0</v>
      </c>
      <c r="AM155" s="344"/>
      <c r="AN155" s="342"/>
      <c r="AO155" s="342"/>
      <c r="AP155" s="342"/>
      <c r="AQ155" s="342"/>
      <c r="AR155" s="342"/>
      <c r="AS155" s="342"/>
      <c r="AT155" s="342"/>
      <c r="AU155" s="342"/>
      <c r="AV155" s="342"/>
      <c r="AW155" s="342"/>
    </row>
    <row r="156" spans="1:49" ht="14.4" customHeight="1" x14ac:dyDescent="0.25">
      <c r="A156" s="246" t="s">
        <v>231</v>
      </c>
      <c r="B156" s="195"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6">
        <v>0</v>
      </c>
      <c r="AF156" s="287">
        <v>0</v>
      </c>
      <c r="AG156" s="288">
        <v>0</v>
      </c>
      <c r="AH156" s="285">
        <v>0</v>
      </c>
      <c r="AI156" s="285">
        <v>0</v>
      </c>
      <c r="AJ156" s="286">
        <v>0</v>
      </c>
      <c r="AK156" s="287">
        <v>0</v>
      </c>
      <c r="AL156" s="290">
        <f t="shared" si="21"/>
        <v>0</v>
      </c>
      <c r="AM156" s="344"/>
      <c r="AN156" s="342"/>
      <c r="AO156" s="342"/>
      <c r="AP156" s="342"/>
      <c r="AQ156" s="342"/>
      <c r="AR156" s="342"/>
      <c r="AS156" s="342"/>
      <c r="AT156" s="342"/>
      <c r="AU156" s="342"/>
      <c r="AV156" s="342"/>
      <c r="AW156" s="342"/>
    </row>
    <row r="157" spans="1:49" ht="14.4" customHeight="1" x14ac:dyDescent="0.25">
      <c r="A157" s="246" t="s">
        <v>232</v>
      </c>
      <c r="B157" s="195"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6">
        <v>0</v>
      </c>
      <c r="AF157" s="287">
        <v>0</v>
      </c>
      <c r="AG157" s="288">
        <v>0</v>
      </c>
      <c r="AH157" s="285">
        <v>0</v>
      </c>
      <c r="AI157" s="285">
        <v>0</v>
      </c>
      <c r="AJ157" s="286">
        <v>0</v>
      </c>
      <c r="AK157" s="287">
        <v>0</v>
      </c>
      <c r="AL157" s="290">
        <f t="shared" si="21"/>
        <v>0</v>
      </c>
      <c r="AM157" s="344"/>
      <c r="AN157" s="342"/>
      <c r="AO157" s="342"/>
      <c r="AP157" s="342"/>
      <c r="AQ157" s="342"/>
      <c r="AR157" s="342"/>
      <c r="AS157" s="342"/>
      <c r="AT157" s="342"/>
      <c r="AU157" s="342"/>
      <c r="AV157" s="342"/>
      <c r="AW157" s="342"/>
    </row>
    <row r="158" spans="1:49" ht="14.4" customHeight="1" x14ac:dyDescent="0.25">
      <c r="A158" s="246" t="s">
        <v>233</v>
      </c>
      <c r="B158" s="195"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6">
        <v>0</v>
      </c>
      <c r="AF158" s="287">
        <v>12089</v>
      </c>
      <c r="AG158" s="288">
        <v>0</v>
      </c>
      <c r="AH158" s="285">
        <v>0</v>
      </c>
      <c r="AI158" s="285">
        <v>0</v>
      </c>
      <c r="AJ158" s="286">
        <v>0</v>
      </c>
      <c r="AK158" s="287">
        <v>0</v>
      </c>
      <c r="AL158" s="290">
        <f t="shared" si="21"/>
        <v>12089</v>
      </c>
      <c r="AM158" s="344"/>
      <c r="AN158" s="342"/>
      <c r="AO158" s="342"/>
      <c r="AP158" s="342"/>
      <c r="AQ158" s="342"/>
      <c r="AR158" s="342"/>
      <c r="AS158" s="342"/>
      <c r="AT158" s="342"/>
      <c r="AU158" s="342"/>
      <c r="AV158" s="342"/>
      <c r="AW158" s="342"/>
    </row>
    <row r="159" spans="1:49" ht="15.75" customHeight="1" x14ac:dyDescent="0.25">
      <c r="A159" s="73" t="s">
        <v>131</v>
      </c>
      <c r="B159" s="74"/>
      <c r="C159" s="284">
        <f>SUM(C151:C158)</f>
        <v>0</v>
      </c>
      <c r="D159" s="285">
        <f t="shared" ref="D159:AK159" si="22">SUM(D151:D158)</f>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6">
        <f t="shared" si="22"/>
        <v>0</v>
      </c>
      <c r="AF159" s="287">
        <f t="shared" si="22"/>
        <v>12089</v>
      </c>
      <c r="AG159" s="288">
        <f t="shared" si="22"/>
        <v>0</v>
      </c>
      <c r="AH159" s="285">
        <f t="shared" si="22"/>
        <v>0</v>
      </c>
      <c r="AI159" s="285">
        <f t="shared" si="22"/>
        <v>0</v>
      </c>
      <c r="AJ159" s="286">
        <f t="shared" si="22"/>
        <v>0</v>
      </c>
      <c r="AK159" s="287">
        <f t="shared" si="22"/>
        <v>0</v>
      </c>
      <c r="AL159" s="290">
        <f t="shared" si="21"/>
        <v>12089</v>
      </c>
      <c r="AM159" s="347"/>
      <c r="AN159" s="342"/>
      <c r="AO159" s="342"/>
      <c r="AP159" s="342"/>
      <c r="AQ159" s="342"/>
      <c r="AR159" s="342"/>
      <c r="AS159" s="342"/>
      <c r="AT159" s="342"/>
      <c r="AU159" s="342"/>
      <c r="AV159" s="342"/>
      <c r="AW159" s="342"/>
    </row>
    <row r="160" spans="1:49"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4"/>
      <c r="AM160" s="344"/>
      <c r="AN160" s="342"/>
      <c r="AO160" s="342"/>
      <c r="AP160" s="342"/>
      <c r="AQ160" s="342"/>
      <c r="AR160" s="342"/>
      <c r="AS160" s="342"/>
      <c r="AT160" s="342"/>
      <c r="AU160" s="342"/>
      <c r="AV160" s="342"/>
      <c r="AW160" s="342"/>
    </row>
    <row r="161" spans="1:49" s="67" customFormat="1" ht="16.55" customHeight="1" thickBot="1" x14ac:dyDescent="0.3">
      <c r="A161" s="77" t="s">
        <v>132</v>
      </c>
      <c r="B161" s="78"/>
      <c r="C161" s="333">
        <f>SUM(C110,C131,C148,C159)</f>
        <v>8</v>
      </c>
      <c r="D161" s="333">
        <f t="shared" ref="D161:AK161" si="23">SUM(D110,D131,D148,D159)</f>
        <v>9</v>
      </c>
      <c r="E161" s="333">
        <f t="shared" si="23"/>
        <v>10</v>
      </c>
      <c r="F161" s="333">
        <f t="shared" si="23"/>
        <v>9689</v>
      </c>
      <c r="G161" s="333">
        <f t="shared" si="23"/>
        <v>921</v>
      </c>
      <c r="H161" s="333">
        <f t="shared" si="23"/>
        <v>0</v>
      </c>
      <c r="I161" s="333">
        <f t="shared" si="23"/>
        <v>256</v>
      </c>
      <c r="J161" s="333">
        <f t="shared" si="23"/>
        <v>3160</v>
      </c>
      <c r="K161" s="333">
        <f t="shared" si="23"/>
        <v>0</v>
      </c>
      <c r="L161" s="333">
        <f t="shared" si="23"/>
        <v>0</v>
      </c>
      <c r="M161" s="333">
        <f t="shared" si="23"/>
        <v>0</v>
      </c>
      <c r="N161" s="333">
        <f t="shared" si="23"/>
        <v>0</v>
      </c>
      <c r="O161" s="333">
        <f t="shared" si="23"/>
        <v>0</v>
      </c>
      <c r="P161" s="333">
        <f t="shared" si="23"/>
        <v>0</v>
      </c>
      <c r="Q161" s="333">
        <f t="shared" si="23"/>
        <v>0</v>
      </c>
      <c r="R161" s="333">
        <f t="shared" si="23"/>
        <v>70</v>
      </c>
      <c r="S161" s="333">
        <f t="shared" si="23"/>
        <v>0</v>
      </c>
      <c r="T161" s="333">
        <f t="shared" si="23"/>
        <v>0</v>
      </c>
      <c r="U161" s="333">
        <f t="shared" si="23"/>
        <v>0</v>
      </c>
      <c r="V161" s="333">
        <f t="shared" si="23"/>
        <v>0</v>
      </c>
      <c r="W161" s="333">
        <f t="shared" si="23"/>
        <v>0</v>
      </c>
      <c r="X161" s="333">
        <f t="shared" si="23"/>
        <v>0</v>
      </c>
      <c r="Y161" s="333">
        <f t="shared" si="23"/>
        <v>0</v>
      </c>
      <c r="Z161" s="333">
        <f t="shared" si="23"/>
        <v>0</v>
      </c>
      <c r="AA161" s="333">
        <f t="shared" si="23"/>
        <v>0</v>
      </c>
      <c r="AB161" s="333">
        <f t="shared" si="23"/>
        <v>0</v>
      </c>
      <c r="AC161" s="333">
        <f t="shared" si="23"/>
        <v>40</v>
      </c>
      <c r="AD161" s="333">
        <f t="shared" si="23"/>
        <v>0</v>
      </c>
      <c r="AE161" s="341">
        <f t="shared" si="23"/>
        <v>0</v>
      </c>
      <c r="AF161" s="333">
        <f t="shared" si="23"/>
        <v>-5142</v>
      </c>
      <c r="AG161" s="333">
        <f t="shared" si="23"/>
        <v>30034</v>
      </c>
      <c r="AH161" s="333">
        <f t="shared" si="23"/>
        <v>0</v>
      </c>
      <c r="AI161" s="341">
        <f t="shared" si="23"/>
        <v>0</v>
      </c>
      <c r="AJ161" s="352">
        <f t="shared" si="23"/>
        <v>0</v>
      </c>
      <c r="AK161" s="333">
        <f t="shared" si="23"/>
        <v>21</v>
      </c>
      <c r="AL161" s="336">
        <f>SUM(C161:AK161)</f>
        <v>39076</v>
      </c>
      <c r="AM161" s="344"/>
      <c r="AN161" s="355">
        <f>+AL161-'6.Verdelingsmatrix baten'!AN161</f>
        <v>36795</v>
      </c>
      <c r="AO161" s="350"/>
      <c r="AP161" s="350"/>
      <c r="AQ161" s="350"/>
      <c r="AR161" s="350"/>
      <c r="AS161" s="350"/>
      <c r="AT161" s="350"/>
      <c r="AU161" s="350"/>
      <c r="AV161" s="350"/>
      <c r="AW161" s="350"/>
    </row>
    <row r="162" spans="1:49"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37"/>
      <c r="AM162" s="344"/>
      <c r="AN162" s="351"/>
      <c r="AO162" s="351"/>
      <c r="AP162" s="351"/>
      <c r="AQ162" s="351"/>
      <c r="AR162" s="351"/>
      <c r="AS162" s="351"/>
      <c r="AT162" s="351"/>
      <c r="AU162" s="351"/>
      <c r="AV162" s="351"/>
      <c r="AW162" s="351"/>
    </row>
    <row r="163" spans="1:49" s="67" customFormat="1" ht="16.55" customHeight="1" thickBot="1" x14ac:dyDescent="0.3">
      <c r="A163" s="77" t="s">
        <v>755</v>
      </c>
      <c r="B163" s="78"/>
      <c r="C163" s="333">
        <f>SUM(C84,C161)</f>
        <v>35013</v>
      </c>
      <c r="D163" s="333">
        <f t="shared" ref="D163:AK163" si="24">SUM(D84,D161)</f>
        <v>1918</v>
      </c>
      <c r="E163" s="333">
        <f t="shared" si="24"/>
        <v>10</v>
      </c>
      <c r="F163" s="333">
        <f t="shared" si="24"/>
        <v>16792</v>
      </c>
      <c r="G163" s="333">
        <f t="shared" si="24"/>
        <v>1053</v>
      </c>
      <c r="H163" s="333">
        <f t="shared" si="24"/>
        <v>931</v>
      </c>
      <c r="I163" s="333">
        <f t="shared" si="24"/>
        <v>8690</v>
      </c>
      <c r="J163" s="333">
        <f t="shared" si="24"/>
        <v>37595</v>
      </c>
      <c r="K163" s="333">
        <f t="shared" si="24"/>
        <v>3</v>
      </c>
      <c r="L163" s="333">
        <f t="shared" si="24"/>
        <v>6691</v>
      </c>
      <c r="M163" s="333">
        <f t="shared" si="24"/>
        <v>888</v>
      </c>
      <c r="N163" s="333">
        <f t="shared" si="24"/>
        <v>36</v>
      </c>
      <c r="O163" s="333">
        <f t="shared" si="24"/>
        <v>193120</v>
      </c>
      <c r="P163" s="333">
        <f t="shared" si="24"/>
        <v>0</v>
      </c>
      <c r="Q163" s="333">
        <f t="shared" si="24"/>
        <v>0</v>
      </c>
      <c r="R163" s="333">
        <f t="shared" si="24"/>
        <v>21726</v>
      </c>
      <c r="S163" s="333">
        <f t="shared" si="24"/>
        <v>0</v>
      </c>
      <c r="T163" s="333">
        <f t="shared" si="24"/>
        <v>2143</v>
      </c>
      <c r="U163" s="333">
        <f t="shared" si="24"/>
        <v>0</v>
      </c>
      <c r="V163" s="333">
        <f t="shared" si="24"/>
        <v>0</v>
      </c>
      <c r="W163" s="333">
        <f t="shared" si="24"/>
        <v>0</v>
      </c>
      <c r="X163" s="333">
        <f t="shared" si="24"/>
        <v>0</v>
      </c>
      <c r="Y163" s="333">
        <f t="shared" si="24"/>
        <v>0</v>
      </c>
      <c r="Z163" s="333">
        <f t="shared" si="24"/>
        <v>0</v>
      </c>
      <c r="AA163" s="333">
        <f t="shared" si="24"/>
        <v>0</v>
      </c>
      <c r="AB163" s="333">
        <f t="shared" si="24"/>
        <v>0</v>
      </c>
      <c r="AC163" s="333">
        <f t="shared" si="24"/>
        <v>2296</v>
      </c>
      <c r="AD163" s="333">
        <f t="shared" si="24"/>
        <v>0</v>
      </c>
      <c r="AE163" s="333">
        <f t="shared" si="24"/>
        <v>4126</v>
      </c>
      <c r="AF163" s="333">
        <f t="shared" si="24"/>
        <v>-5142</v>
      </c>
      <c r="AG163" s="333">
        <f t="shared" si="24"/>
        <v>39766</v>
      </c>
      <c r="AH163" s="333">
        <f t="shared" si="24"/>
        <v>3902</v>
      </c>
      <c r="AI163" s="333">
        <f t="shared" si="24"/>
        <v>12363</v>
      </c>
      <c r="AJ163" s="333">
        <f t="shared" si="24"/>
        <v>0</v>
      </c>
      <c r="AK163" s="333">
        <f t="shared" si="24"/>
        <v>1442</v>
      </c>
      <c r="AL163" s="336">
        <f>SUM(C163:AK163)</f>
        <v>385362</v>
      </c>
      <c r="AM163" s="344"/>
      <c r="AN163" s="355">
        <f>+AL163-'6.Verdelingsmatrix baten'!AN163</f>
        <v>-139</v>
      </c>
      <c r="AO163" s="350"/>
      <c r="AP163" s="350"/>
      <c r="AQ163" s="350"/>
      <c r="AR163" s="350"/>
      <c r="AS163" s="350"/>
      <c r="AT163" s="350"/>
      <c r="AU163" s="350"/>
      <c r="AV163" s="350"/>
      <c r="AW163" s="350"/>
    </row>
    <row r="164" spans="1:49" x14ac:dyDescent="0.25">
      <c r="A164" s="62"/>
      <c r="B164" s="62"/>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2"/>
      <c r="AO164" s="342"/>
      <c r="AP164" s="342"/>
      <c r="AQ164" s="342"/>
      <c r="AR164" s="342"/>
      <c r="AS164" s="342"/>
      <c r="AT164" s="342"/>
      <c r="AU164" s="342"/>
      <c r="AV164" s="342"/>
      <c r="AW164" s="342"/>
    </row>
    <row r="165" spans="1:49" x14ac:dyDescent="0.25">
      <c r="A165" s="62" t="s">
        <v>689</v>
      </c>
      <c r="B165" s="62"/>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53">
        <f>+AG163-'6.Verdelingsmatrix baten'!AI163</f>
        <v>-1</v>
      </c>
      <c r="AH165" s="353">
        <f>+AH163-'6.Verdelingsmatrix baten'!AJ163</f>
        <v>0</v>
      </c>
      <c r="AI165" s="353">
        <f>+AI163-'6.Verdelingsmatrix baten'!AK163</f>
        <v>-1</v>
      </c>
      <c r="AJ165" s="353">
        <f>+AJ163-'6.Verdelingsmatrix baten'!AL163</f>
        <v>0</v>
      </c>
      <c r="AK165" s="353">
        <f>+AK163-'6.Verdelingsmatrix baten'!AM163</f>
        <v>6</v>
      </c>
      <c r="AL165" s="353">
        <f>+AL163-'6.Verdelingsmatrix baten'!AN163</f>
        <v>-139</v>
      </c>
      <c r="AM165" s="344"/>
      <c r="AN165" s="342"/>
      <c r="AO165" s="342"/>
      <c r="AP165" s="342"/>
      <c r="AQ165" s="342"/>
      <c r="AR165" s="342"/>
      <c r="AS165" s="342"/>
      <c r="AT165" s="342"/>
      <c r="AU165" s="342"/>
      <c r="AV165" s="342"/>
      <c r="AW165" s="342"/>
    </row>
    <row r="166" spans="1:49" x14ac:dyDescent="0.25">
      <c r="A166" s="62" t="s">
        <v>159</v>
      </c>
      <c r="B166" s="62"/>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2"/>
      <c r="AO166" s="342"/>
      <c r="AP166" s="342"/>
      <c r="AQ166" s="342"/>
      <c r="AR166" s="342"/>
      <c r="AS166" s="342"/>
      <c r="AT166" s="342"/>
      <c r="AU166" s="342"/>
      <c r="AV166" s="342"/>
      <c r="AW166" s="342"/>
    </row>
    <row r="167" spans="1:49" ht="20.3" x14ac:dyDescent="0.25">
      <c r="A167" s="144"/>
      <c r="B167" s="62"/>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2"/>
      <c r="AO167" s="342"/>
      <c r="AP167" s="342"/>
      <c r="AQ167" s="342"/>
      <c r="AR167" s="342"/>
      <c r="AS167" s="342"/>
      <c r="AT167" s="342"/>
      <c r="AU167" s="342"/>
      <c r="AV167" s="342"/>
      <c r="AW167" s="342"/>
    </row>
    <row r="168" spans="1:49" x14ac:dyDescent="0.25">
      <c r="A168" s="67"/>
      <c r="B168" s="62"/>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2"/>
      <c r="AO168" s="342"/>
      <c r="AP168" s="342"/>
      <c r="AQ168" s="342"/>
      <c r="AR168" s="342"/>
      <c r="AS168" s="342"/>
      <c r="AT168" s="342"/>
      <c r="AU168" s="342"/>
      <c r="AV168" s="342"/>
      <c r="AW168" s="342"/>
    </row>
    <row r="169" spans="1:49" x14ac:dyDescent="0.25">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row>
    <row r="170" spans="1:49" x14ac:dyDescent="0.25">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row>
    <row r="171" spans="1:49" x14ac:dyDescent="0.25">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row>
    <row r="172" spans="1:49" x14ac:dyDescent="0.25">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row>
    <row r="173" spans="1:49" x14ac:dyDescent="0.25">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row>
    <row r="174" spans="1:49" x14ac:dyDescent="0.2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row>
    <row r="175" spans="1:49" x14ac:dyDescent="0.25">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row>
    <row r="176" spans="1:49" x14ac:dyDescent="0.25">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row>
    <row r="177" spans="3:49" x14ac:dyDescent="0.25">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row>
    <row r="178" spans="3:49" x14ac:dyDescent="0.25">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row>
    <row r="179" spans="3:49" x14ac:dyDescent="0.25">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row>
    <row r="180" spans="3:49" x14ac:dyDescent="0.25">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row>
    <row r="181" spans="3:49" x14ac:dyDescent="0.25">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row>
    <row r="182" spans="3:49" x14ac:dyDescent="0.25">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row>
    <row r="183" spans="3:49" x14ac:dyDescent="0.25">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row>
    <row r="184" spans="3:49" x14ac:dyDescent="0.25">
      <c r="C184" s="342"/>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row>
    <row r="185" spans="3:49" x14ac:dyDescent="0.25">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row>
    <row r="186" spans="3:49" x14ac:dyDescent="0.25">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row>
    <row r="187" spans="3:49" x14ac:dyDescent="0.25">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row>
    <row r="188" spans="3:49" x14ac:dyDescent="0.25">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row>
    <row r="189" spans="3:49" x14ac:dyDescent="0.25">
      <c r="C189" s="342"/>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row>
    <row r="190" spans="3:49" x14ac:dyDescent="0.25">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68:B68"/>
    <mergeCell ref="A76:B76"/>
    <mergeCell ref="A84:B84"/>
    <mergeCell ref="A19:B19"/>
    <mergeCell ref="A24:B24"/>
    <mergeCell ref="A32:B32"/>
    <mergeCell ref="A39:B39"/>
    <mergeCell ref="A45:B45"/>
    <mergeCell ref="A55:B55"/>
    <mergeCell ref="A150:B150"/>
    <mergeCell ref="A86:B86"/>
    <mergeCell ref="A110:B110"/>
    <mergeCell ref="A112:B112"/>
    <mergeCell ref="A82:B82"/>
    <mergeCell ref="A133:B133"/>
  </mergeCells>
  <phoneticPr fontId="0" type="noConversion"/>
  <pageMargins left="0.19685039370078741" right="0.19685039370078741" top="0.19685039370078741" bottom="0.39370078740157483" header="0.51181102362204722" footer="0.11811023622047245"/>
  <pageSetup paperSize="8" scale="55" fitToHeight="0" orientation="landscape" r:id="rId3"/>
  <headerFooter alignWithMargins="0">
    <oddFooter>&amp;C&amp;F, &amp;A&amp;R&amp;D</oddFooter>
  </headerFooter>
  <rowBreaks count="1" manualBreakCount="1">
    <brk id="8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9" width="7" style="49" customWidth="1"/>
    <col min="40" max="40" width="9.5" style="49" bestFit="1" customWidth="1"/>
    <col min="41" max="16384" width="9.125" style="49"/>
  </cols>
  <sheetData>
    <row r="1" spans="1:41" ht="17.7" x14ac:dyDescent="0.25">
      <c r="A1" s="44" t="str">
        <f>"Verdelingsmatrix gemeente "&amp;+'4.Informatie'!C6&amp;" ("&amp;'4.Informatie'!C7&amp;"): "&amp;'4.Informatie'!C8 &amp;" "&amp;'4.Informatie'!C9&amp;" periode "&amp;'4.Informatie'!C10&amp;", baten"</f>
        <v>Verdelingsmatrix gemeente Dordrecht (0505): 2017 Realisatie periode 3, baten</v>
      </c>
      <c r="B1" s="45"/>
      <c r="C1" s="46" t="s">
        <v>506</v>
      </c>
      <c r="D1" s="46" t="s">
        <v>507</v>
      </c>
      <c r="E1" s="46" t="s">
        <v>27</v>
      </c>
      <c r="F1" s="46" t="s">
        <v>353</v>
      </c>
      <c r="G1" s="46" t="s">
        <v>354</v>
      </c>
      <c r="H1" s="46" t="s">
        <v>29</v>
      </c>
      <c r="I1" s="46" t="s">
        <v>508</v>
      </c>
      <c r="J1" s="46" t="s">
        <v>509</v>
      </c>
      <c r="K1" s="46" t="s">
        <v>510</v>
      </c>
      <c r="L1" s="46" t="s">
        <v>356</v>
      </c>
      <c r="M1" s="46" t="s">
        <v>31</v>
      </c>
      <c r="N1" s="46" t="s">
        <v>32</v>
      </c>
      <c r="O1" s="46" t="s">
        <v>33</v>
      </c>
      <c r="P1" s="46" t="s">
        <v>358</v>
      </c>
      <c r="Q1" s="46" t="s">
        <v>359</v>
      </c>
      <c r="R1" s="46" t="s">
        <v>360</v>
      </c>
      <c r="S1" s="46" t="s">
        <v>361</v>
      </c>
      <c r="T1" s="46" t="s">
        <v>362</v>
      </c>
      <c r="U1" s="46" t="s">
        <v>363</v>
      </c>
      <c r="V1" s="46" t="s">
        <v>364</v>
      </c>
      <c r="W1" s="46" t="s">
        <v>365</v>
      </c>
      <c r="X1" s="46" t="s">
        <v>366</v>
      </c>
      <c r="Y1" s="46" t="s">
        <v>367</v>
      </c>
      <c r="Z1" s="46" t="s">
        <v>368</v>
      </c>
      <c r="AA1" s="46" t="s">
        <v>369</v>
      </c>
      <c r="AB1" s="46" t="s">
        <v>370</v>
      </c>
      <c r="AC1" s="46" t="s">
        <v>371</v>
      </c>
      <c r="AD1" s="46" t="s">
        <v>372</v>
      </c>
      <c r="AE1" s="46" t="s">
        <v>373</v>
      </c>
      <c r="AF1" s="46" t="s">
        <v>34</v>
      </c>
      <c r="AG1" s="46" t="s">
        <v>35</v>
      </c>
      <c r="AH1" s="46" t="s">
        <v>41</v>
      </c>
      <c r="AI1" s="46" t="s">
        <v>374</v>
      </c>
      <c r="AJ1" s="46" t="s">
        <v>375</v>
      </c>
      <c r="AK1" s="46" t="s">
        <v>376</v>
      </c>
      <c r="AL1" s="46" t="s">
        <v>377</v>
      </c>
      <c r="AM1" s="46" t="s">
        <v>378</v>
      </c>
      <c r="AN1" s="47"/>
      <c r="AO1" s="48"/>
    </row>
    <row r="2" spans="1:41" ht="168.05" customHeight="1" thickBot="1" x14ac:dyDescent="0.35">
      <c r="A2" s="50" t="s">
        <v>379</v>
      </c>
      <c r="B2" s="51" t="s">
        <v>43</v>
      </c>
      <c r="C2" s="52" t="s">
        <v>137</v>
      </c>
      <c r="D2" s="52" t="s">
        <v>511</v>
      </c>
      <c r="E2" s="52" t="s">
        <v>382</v>
      </c>
      <c r="F2" s="52" t="s">
        <v>383</v>
      </c>
      <c r="G2" s="52" t="s">
        <v>135</v>
      </c>
      <c r="H2" s="52" t="s">
        <v>512</v>
      </c>
      <c r="I2" s="52" t="s">
        <v>513</v>
      </c>
      <c r="J2" s="52" t="s">
        <v>134</v>
      </c>
      <c r="K2" s="52" t="s">
        <v>514</v>
      </c>
      <c r="L2" s="52" t="s">
        <v>136</v>
      </c>
      <c r="M2" s="52" t="s">
        <v>515</v>
      </c>
      <c r="N2" s="52" t="s">
        <v>387</v>
      </c>
      <c r="O2" s="52" t="s">
        <v>388</v>
      </c>
      <c r="P2" s="52" t="s">
        <v>389</v>
      </c>
      <c r="Q2" s="52" t="s">
        <v>700</v>
      </c>
      <c r="R2" s="52" t="s">
        <v>390</v>
      </c>
      <c r="S2" s="52" t="s">
        <v>391</v>
      </c>
      <c r="T2" s="52" t="s">
        <v>392</v>
      </c>
      <c r="U2" s="52" t="s">
        <v>393</v>
      </c>
      <c r="V2" s="52" t="s">
        <v>394</v>
      </c>
      <c r="W2" s="52" t="s">
        <v>395</v>
      </c>
      <c r="X2" s="52" t="s">
        <v>396</v>
      </c>
      <c r="Y2" s="52" t="s">
        <v>397</v>
      </c>
      <c r="Z2" s="52" t="s">
        <v>701</v>
      </c>
      <c r="AA2" s="52" t="s">
        <v>398</v>
      </c>
      <c r="AB2" s="52" t="s">
        <v>399</v>
      </c>
      <c r="AC2" s="52" t="s">
        <v>400</v>
      </c>
      <c r="AD2" s="53" t="s">
        <v>401</v>
      </c>
      <c r="AE2" s="52" t="s">
        <v>402</v>
      </c>
      <c r="AF2" s="52" t="s">
        <v>403</v>
      </c>
      <c r="AG2" s="52" t="s">
        <v>516</v>
      </c>
      <c r="AH2" s="52" t="s">
        <v>404</v>
      </c>
      <c r="AI2" s="52" t="s">
        <v>405</v>
      </c>
      <c r="AJ2" s="52" t="s">
        <v>406</v>
      </c>
      <c r="AK2" s="52" t="s">
        <v>44</v>
      </c>
      <c r="AL2" s="52" t="s">
        <v>407</v>
      </c>
      <c r="AM2" s="52" t="s">
        <v>46</v>
      </c>
      <c r="AN2" s="54" t="s">
        <v>408</v>
      </c>
      <c r="AO2" s="55"/>
    </row>
    <row r="3" spans="1:41" ht="8.1999999999999993" customHeight="1" x14ac:dyDescent="0.25">
      <c r="A3" s="56"/>
      <c r="B3" s="57"/>
      <c r="C3" s="122"/>
      <c r="D3" s="122"/>
      <c r="E3" s="80"/>
      <c r="F3" s="80"/>
      <c r="G3" s="80"/>
      <c r="H3" s="122"/>
      <c r="I3" s="122"/>
      <c r="J3" s="122"/>
      <c r="K3" s="122"/>
      <c r="L3" s="122"/>
      <c r="M3" s="122"/>
      <c r="N3" s="122"/>
      <c r="O3" s="122"/>
      <c r="P3" s="122"/>
      <c r="Q3" s="122"/>
      <c r="R3" s="122"/>
      <c r="S3" s="122"/>
      <c r="T3" s="122"/>
      <c r="U3" s="80"/>
      <c r="V3" s="80"/>
      <c r="W3" s="80"/>
      <c r="X3" s="122"/>
      <c r="Y3" s="122"/>
      <c r="Z3" s="122"/>
      <c r="AA3" s="122"/>
      <c r="AB3" s="80"/>
      <c r="AC3" s="80"/>
      <c r="AD3" s="80"/>
      <c r="AE3" s="80"/>
      <c r="AF3" s="122"/>
      <c r="AG3" s="80"/>
      <c r="AH3" s="80"/>
      <c r="AI3" s="122"/>
      <c r="AJ3" s="122"/>
      <c r="AK3" s="122"/>
      <c r="AL3" s="122"/>
      <c r="AM3" s="122"/>
      <c r="AN3" s="123"/>
      <c r="AO3" s="124"/>
    </row>
    <row r="4" spans="1:41" x14ac:dyDescent="0.25">
      <c r="A4" s="58" t="s">
        <v>409</v>
      </c>
      <c r="B4" s="59" t="s">
        <v>410</v>
      </c>
      <c r="C4" s="279"/>
      <c r="D4" s="280"/>
      <c r="E4" s="280"/>
      <c r="F4" s="280"/>
      <c r="G4" s="280"/>
      <c r="H4" s="280"/>
      <c r="I4" s="281"/>
      <c r="J4" s="281"/>
      <c r="K4" s="280"/>
      <c r="L4" s="281"/>
      <c r="M4" s="280"/>
      <c r="N4" s="280"/>
      <c r="O4" s="281"/>
      <c r="P4" s="281"/>
      <c r="Q4" s="281"/>
      <c r="R4" s="281"/>
      <c r="S4" s="281"/>
      <c r="T4" s="281"/>
      <c r="U4" s="281"/>
      <c r="V4" s="281"/>
      <c r="W4" s="280"/>
      <c r="X4" s="281"/>
      <c r="Y4" s="281"/>
      <c r="Z4" s="281"/>
      <c r="AA4" s="281"/>
      <c r="AB4" s="281"/>
      <c r="AC4" s="281"/>
      <c r="AD4" s="281"/>
      <c r="AE4" s="281"/>
      <c r="AF4" s="280"/>
      <c r="AG4" s="280"/>
      <c r="AH4" s="280"/>
      <c r="AI4" s="280"/>
      <c r="AJ4" s="280"/>
      <c r="AK4" s="280"/>
      <c r="AL4" s="280"/>
      <c r="AM4" s="282"/>
      <c r="AN4" s="283"/>
      <c r="AO4" s="124"/>
    </row>
    <row r="5" spans="1:41" ht="14.4" customHeight="1" x14ac:dyDescent="0.25">
      <c r="A5" s="60" t="s">
        <v>411</v>
      </c>
      <c r="B5" s="61" t="s">
        <v>412</v>
      </c>
      <c r="C5" s="284">
        <v>0</v>
      </c>
      <c r="D5" s="285">
        <v>0</v>
      </c>
      <c r="E5" s="285">
        <v>0</v>
      </c>
      <c r="F5" s="285">
        <v>0</v>
      </c>
      <c r="G5" s="285">
        <v>0</v>
      </c>
      <c r="H5" s="286">
        <v>0</v>
      </c>
      <c r="I5" s="287">
        <v>22</v>
      </c>
      <c r="J5" s="287">
        <v>0</v>
      </c>
      <c r="K5" s="287">
        <v>0</v>
      </c>
      <c r="L5" s="287">
        <v>1963</v>
      </c>
      <c r="M5" s="288">
        <v>0</v>
      </c>
      <c r="N5" s="286">
        <v>0</v>
      </c>
      <c r="O5" s="287">
        <v>0</v>
      </c>
      <c r="P5" s="287">
        <v>0</v>
      </c>
      <c r="Q5" s="287">
        <v>0</v>
      </c>
      <c r="R5" s="287">
        <v>0</v>
      </c>
      <c r="S5" s="287">
        <v>0</v>
      </c>
      <c r="T5" s="287">
        <v>0</v>
      </c>
      <c r="U5" s="287">
        <v>0</v>
      </c>
      <c r="V5" s="287">
        <v>0</v>
      </c>
      <c r="W5" s="289">
        <v>0</v>
      </c>
      <c r="X5" s="287">
        <v>0</v>
      </c>
      <c r="Y5" s="287">
        <v>0</v>
      </c>
      <c r="Z5" s="287">
        <v>0</v>
      </c>
      <c r="AA5" s="287">
        <v>0</v>
      </c>
      <c r="AB5" s="287">
        <v>0</v>
      </c>
      <c r="AC5" s="287">
        <v>0</v>
      </c>
      <c r="AD5" s="287">
        <v>0</v>
      </c>
      <c r="AE5" s="287">
        <v>0</v>
      </c>
      <c r="AF5" s="288">
        <v>0</v>
      </c>
      <c r="AG5" s="285">
        <v>0</v>
      </c>
      <c r="AH5" s="285">
        <v>0</v>
      </c>
      <c r="AI5" s="286">
        <v>0</v>
      </c>
      <c r="AJ5" s="287">
        <v>0</v>
      </c>
      <c r="AK5" s="288">
        <v>0</v>
      </c>
      <c r="AL5" s="287">
        <v>0</v>
      </c>
      <c r="AM5" s="287">
        <v>0</v>
      </c>
      <c r="AN5" s="290">
        <f t="shared" ref="AN5:AN15" si="0">SUM(C5:AM5)</f>
        <v>1985</v>
      </c>
      <c r="AO5" s="124"/>
    </row>
    <row r="6" spans="1:41" x14ac:dyDescent="0.25">
      <c r="A6" s="60" t="s">
        <v>413</v>
      </c>
      <c r="B6" s="61" t="s">
        <v>47</v>
      </c>
      <c r="C6" s="284">
        <v>0</v>
      </c>
      <c r="D6" s="285">
        <v>0</v>
      </c>
      <c r="E6" s="291">
        <v>0</v>
      </c>
      <c r="F6" s="291">
        <v>0</v>
      </c>
      <c r="G6" s="291">
        <v>0</v>
      </c>
      <c r="H6" s="286">
        <v>0</v>
      </c>
      <c r="I6" s="287">
        <v>0</v>
      </c>
      <c r="J6" s="287">
        <v>0</v>
      </c>
      <c r="K6" s="287">
        <v>2346</v>
      </c>
      <c r="L6" s="287">
        <v>1367</v>
      </c>
      <c r="M6" s="288">
        <v>0</v>
      </c>
      <c r="N6" s="286">
        <v>16</v>
      </c>
      <c r="O6" s="287">
        <v>0</v>
      </c>
      <c r="P6" s="287">
        <v>0</v>
      </c>
      <c r="Q6" s="287">
        <v>0</v>
      </c>
      <c r="R6" s="287">
        <v>0</v>
      </c>
      <c r="S6" s="287">
        <v>0</v>
      </c>
      <c r="T6" s="287">
        <v>0</v>
      </c>
      <c r="U6" s="287">
        <v>0</v>
      </c>
      <c r="V6" s="287">
        <v>0</v>
      </c>
      <c r="W6" s="289">
        <v>0</v>
      </c>
      <c r="X6" s="287">
        <v>0</v>
      </c>
      <c r="Y6" s="287">
        <v>0</v>
      </c>
      <c r="Z6" s="287">
        <v>0</v>
      </c>
      <c r="AA6" s="287">
        <v>0</v>
      </c>
      <c r="AB6" s="287">
        <v>0</v>
      </c>
      <c r="AC6" s="287">
        <v>0</v>
      </c>
      <c r="AD6" s="287">
        <v>0</v>
      </c>
      <c r="AE6" s="287">
        <v>0</v>
      </c>
      <c r="AF6" s="288">
        <v>0</v>
      </c>
      <c r="AG6" s="285">
        <v>0</v>
      </c>
      <c r="AH6" s="285">
        <v>0</v>
      </c>
      <c r="AI6" s="286">
        <v>0</v>
      </c>
      <c r="AJ6" s="287">
        <v>0</v>
      </c>
      <c r="AK6" s="288">
        <v>0</v>
      </c>
      <c r="AL6" s="287">
        <v>0</v>
      </c>
      <c r="AM6" s="287">
        <v>0</v>
      </c>
      <c r="AN6" s="290">
        <f t="shared" si="0"/>
        <v>3729</v>
      </c>
      <c r="AO6" s="124"/>
    </row>
    <row r="7" spans="1:41" x14ac:dyDescent="0.25">
      <c r="A7" s="60" t="s">
        <v>414</v>
      </c>
      <c r="B7" s="61" t="s">
        <v>415</v>
      </c>
      <c r="C7" s="284">
        <v>0</v>
      </c>
      <c r="D7" s="286">
        <v>0</v>
      </c>
      <c r="E7" s="287">
        <v>0</v>
      </c>
      <c r="F7" s="287">
        <v>1147</v>
      </c>
      <c r="G7" s="287">
        <v>0</v>
      </c>
      <c r="H7" s="289">
        <v>0</v>
      </c>
      <c r="I7" s="287">
        <v>0</v>
      </c>
      <c r="J7" s="287">
        <v>3535</v>
      </c>
      <c r="K7" s="289">
        <v>0</v>
      </c>
      <c r="L7" s="287">
        <v>137</v>
      </c>
      <c r="M7" s="288">
        <v>0</v>
      </c>
      <c r="N7" s="286">
        <v>0</v>
      </c>
      <c r="O7" s="287">
        <v>0</v>
      </c>
      <c r="P7" s="287">
        <v>0</v>
      </c>
      <c r="Q7" s="287">
        <v>0</v>
      </c>
      <c r="R7" s="287">
        <v>0</v>
      </c>
      <c r="S7" s="287">
        <v>0</v>
      </c>
      <c r="T7" s="287">
        <v>0</v>
      </c>
      <c r="U7" s="287">
        <v>0</v>
      </c>
      <c r="V7" s="287">
        <v>0</v>
      </c>
      <c r="W7" s="289">
        <v>0</v>
      </c>
      <c r="X7" s="287">
        <v>0</v>
      </c>
      <c r="Y7" s="287">
        <v>0</v>
      </c>
      <c r="Z7" s="287">
        <v>0</v>
      </c>
      <c r="AA7" s="287">
        <v>0</v>
      </c>
      <c r="AB7" s="287">
        <v>-30</v>
      </c>
      <c r="AC7" s="287">
        <v>0</v>
      </c>
      <c r="AD7" s="287">
        <v>0</v>
      </c>
      <c r="AE7" s="287">
        <v>0</v>
      </c>
      <c r="AF7" s="288">
        <v>0</v>
      </c>
      <c r="AG7" s="285">
        <v>0</v>
      </c>
      <c r="AH7" s="285">
        <v>0</v>
      </c>
      <c r="AI7" s="286">
        <v>0</v>
      </c>
      <c r="AJ7" s="287">
        <v>0</v>
      </c>
      <c r="AK7" s="288">
        <v>0</v>
      </c>
      <c r="AL7" s="287">
        <v>0</v>
      </c>
      <c r="AM7" s="287">
        <v>635</v>
      </c>
      <c r="AN7" s="290">
        <f t="shared" si="0"/>
        <v>5424</v>
      </c>
      <c r="AO7" s="124"/>
    </row>
    <row r="8" spans="1:41" ht="14.4" customHeight="1" x14ac:dyDescent="0.25">
      <c r="A8" s="60" t="s">
        <v>416</v>
      </c>
      <c r="B8" s="61" t="s">
        <v>417</v>
      </c>
      <c r="C8" s="284">
        <v>0</v>
      </c>
      <c r="D8" s="285">
        <v>0</v>
      </c>
      <c r="E8" s="292">
        <v>0</v>
      </c>
      <c r="F8" s="292">
        <v>0</v>
      </c>
      <c r="G8" s="292">
        <v>0</v>
      </c>
      <c r="H8" s="286">
        <v>0</v>
      </c>
      <c r="I8" s="287">
        <v>248</v>
      </c>
      <c r="J8" s="286">
        <v>8</v>
      </c>
      <c r="K8" s="287">
        <v>0</v>
      </c>
      <c r="L8" s="287">
        <v>95</v>
      </c>
      <c r="M8" s="288">
        <v>0</v>
      </c>
      <c r="N8" s="286">
        <v>0</v>
      </c>
      <c r="O8" s="287">
        <v>0</v>
      </c>
      <c r="P8" s="287">
        <v>0</v>
      </c>
      <c r="Q8" s="287">
        <v>0</v>
      </c>
      <c r="R8" s="287">
        <v>0</v>
      </c>
      <c r="S8" s="287">
        <v>0</v>
      </c>
      <c r="T8" s="287">
        <v>0</v>
      </c>
      <c r="U8" s="287">
        <v>0</v>
      </c>
      <c r="V8" s="287">
        <v>0</v>
      </c>
      <c r="W8" s="289">
        <v>0</v>
      </c>
      <c r="X8" s="287">
        <v>0</v>
      </c>
      <c r="Y8" s="287">
        <v>0</v>
      </c>
      <c r="Z8" s="287">
        <v>0</v>
      </c>
      <c r="AA8" s="287">
        <v>0</v>
      </c>
      <c r="AB8" s="287">
        <v>0</v>
      </c>
      <c r="AC8" s="287">
        <v>0</v>
      </c>
      <c r="AD8" s="287">
        <v>0</v>
      </c>
      <c r="AE8" s="287">
        <v>0</v>
      </c>
      <c r="AF8" s="288">
        <v>0</v>
      </c>
      <c r="AG8" s="285">
        <v>0</v>
      </c>
      <c r="AH8" s="285">
        <v>0</v>
      </c>
      <c r="AI8" s="286">
        <v>0</v>
      </c>
      <c r="AJ8" s="287">
        <v>0</v>
      </c>
      <c r="AK8" s="288">
        <v>0</v>
      </c>
      <c r="AL8" s="287">
        <v>0</v>
      </c>
      <c r="AM8" s="287">
        <v>0</v>
      </c>
      <c r="AN8" s="290">
        <f t="shared" si="0"/>
        <v>351</v>
      </c>
      <c r="AO8" s="124"/>
    </row>
    <row r="9" spans="1:41" ht="14.4" customHeight="1" x14ac:dyDescent="0.25">
      <c r="A9" s="60" t="s">
        <v>418</v>
      </c>
      <c r="B9" s="61" t="s">
        <v>419</v>
      </c>
      <c r="C9" s="293">
        <v>0</v>
      </c>
      <c r="D9" s="285">
        <v>0</v>
      </c>
      <c r="E9" s="285">
        <v>0</v>
      </c>
      <c r="F9" s="285">
        <v>0</v>
      </c>
      <c r="G9" s="285">
        <v>0</v>
      </c>
      <c r="H9" s="286">
        <v>0</v>
      </c>
      <c r="I9" s="294">
        <v>0</v>
      </c>
      <c r="J9" s="285">
        <v>0</v>
      </c>
      <c r="K9" s="295">
        <v>0</v>
      </c>
      <c r="L9" s="294">
        <v>0</v>
      </c>
      <c r="M9" s="288">
        <v>0</v>
      </c>
      <c r="N9" s="286">
        <v>0</v>
      </c>
      <c r="O9" s="294">
        <v>0</v>
      </c>
      <c r="P9" s="294">
        <v>0</v>
      </c>
      <c r="Q9" s="294">
        <v>0</v>
      </c>
      <c r="R9" s="294">
        <v>0</v>
      </c>
      <c r="S9" s="294">
        <v>0</v>
      </c>
      <c r="T9" s="294">
        <v>0</v>
      </c>
      <c r="U9" s="294">
        <v>0</v>
      </c>
      <c r="V9" s="287">
        <v>0</v>
      </c>
      <c r="W9" s="289">
        <v>0</v>
      </c>
      <c r="X9" s="287">
        <v>0</v>
      </c>
      <c r="Y9" s="287">
        <v>0</v>
      </c>
      <c r="Z9" s="294">
        <v>0</v>
      </c>
      <c r="AA9" s="294">
        <v>0</v>
      </c>
      <c r="AB9" s="294">
        <v>0</v>
      </c>
      <c r="AC9" s="294">
        <v>0</v>
      </c>
      <c r="AD9" s="294">
        <v>0</v>
      </c>
      <c r="AE9" s="294">
        <v>0</v>
      </c>
      <c r="AF9" s="287">
        <v>750</v>
      </c>
      <c r="AG9" s="287">
        <v>11024</v>
      </c>
      <c r="AH9" s="287">
        <v>0</v>
      </c>
      <c r="AI9" s="286">
        <v>0</v>
      </c>
      <c r="AJ9" s="294">
        <v>0</v>
      </c>
      <c r="AK9" s="288">
        <v>0</v>
      </c>
      <c r="AL9" s="287">
        <v>0</v>
      </c>
      <c r="AM9" s="294">
        <v>0</v>
      </c>
      <c r="AN9" s="290">
        <f t="shared" si="0"/>
        <v>11774</v>
      </c>
      <c r="AO9" s="124"/>
    </row>
    <row r="10" spans="1:41" ht="14.4" customHeight="1" x14ac:dyDescent="0.25">
      <c r="A10" s="60" t="s">
        <v>420</v>
      </c>
      <c r="B10" s="61" t="s">
        <v>320</v>
      </c>
      <c r="C10" s="294">
        <v>11229</v>
      </c>
      <c r="D10" s="288">
        <v>0</v>
      </c>
      <c r="E10" s="285">
        <v>0</v>
      </c>
      <c r="F10" s="285">
        <v>0</v>
      </c>
      <c r="G10" s="285">
        <v>0</v>
      </c>
      <c r="H10" s="286">
        <v>0</v>
      </c>
      <c r="I10" s="294">
        <v>0</v>
      </c>
      <c r="J10" s="285">
        <v>0</v>
      </c>
      <c r="K10" s="286">
        <v>0</v>
      </c>
      <c r="L10" s="294">
        <v>0</v>
      </c>
      <c r="M10" s="288">
        <v>0</v>
      </c>
      <c r="N10" s="286">
        <v>0</v>
      </c>
      <c r="O10" s="294">
        <v>0</v>
      </c>
      <c r="P10" s="294">
        <v>0</v>
      </c>
      <c r="Q10" s="294">
        <v>0</v>
      </c>
      <c r="R10" s="294">
        <v>0</v>
      </c>
      <c r="S10" s="294">
        <v>0</v>
      </c>
      <c r="T10" s="294">
        <v>0</v>
      </c>
      <c r="U10" s="294">
        <v>0</v>
      </c>
      <c r="V10" s="287">
        <v>0</v>
      </c>
      <c r="W10" s="289">
        <v>0</v>
      </c>
      <c r="X10" s="287">
        <v>0</v>
      </c>
      <c r="Y10" s="287">
        <v>0</v>
      </c>
      <c r="Z10" s="294">
        <v>0</v>
      </c>
      <c r="AA10" s="294">
        <v>0</v>
      </c>
      <c r="AB10" s="294">
        <v>0</v>
      </c>
      <c r="AC10" s="294">
        <v>0</v>
      </c>
      <c r="AD10" s="294">
        <v>0</v>
      </c>
      <c r="AE10" s="294">
        <v>0</v>
      </c>
      <c r="AF10" s="296">
        <v>0</v>
      </c>
      <c r="AG10" s="292">
        <v>0</v>
      </c>
      <c r="AH10" s="285">
        <v>0</v>
      </c>
      <c r="AI10" s="286">
        <v>0</v>
      </c>
      <c r="AJ10" s="294">
        <v>0</v>
      </c>
      <c r="AK10" s="288">
        <v>0</v>
      </c>
      <c r="AL10" s="292">
        <v>0</v>
      </c>
      <c r="AM10" s="297">
        <v>0</v>
      </c>
      <c r="AN10" s="290">
        <f t="shared" si="0"/>
        <v>11229</v>
      </c>
      <c r="AO10" s="124"/>
    </row>
    <row r="11" spans="1:41" ht="14.4" customHeight="1" x14ac:dyDescent="0.25">
      <c r="A11" s="60" t="s">
        <v>421</v>
      </c>
      <c r="B11" s="61" t="s">
        <v>321</v>
      </c>
      <c r="C11" s="294">
        <v>10541</v>
      </c>
      <c r="D11" s="288">
        <v>0</v>
      </c>
      <c r="E11" s="285">
        <v>0</v>
      </c>
      <c r="F11" s="285">
        <v>0</v>
      </c>
      <c r="G11" s="285">
        <v>0</v>
      </c>
      <c r="H11" s="286">
        <v>0</v>
      </c>
      <c r="I11" s="294">
        <v>0</v>
      </c>
      <c r="J11" s="285">
        <v>0</v>
      </c>
      <c r="K11" s="298">
        <v>0</v>
      </c>
      <c r="L11" s="294">
        <v>0</v>
      </c>
      <c r="M11" s="288">
        <v>0</v>
      </c>
      <c r="N11" s="286">
        <v>0</v>
      </c>
      <c r="O11" s="294">
        <v>0</v>
      </c>
      <c r="P11" s="294">
        <v>0</v>
      </c>
      <c r="Q11" s="294">
        <v>0</v>
      </c>
      <c r="R11" s="294">
        <v>0</v>
      </c>
      <c r="S11" s="294">
        <v>0</v>
      </c>
      <c r="T11" s="294">
        <v>0</v>
      </c>
      <c r="U11" s="294">
        <v>0</v>
      </c>
      <c r="V11" s="287">
        <v>0</v>
      </c>
      <c r="W11" s="289">
        <v>0</v>
      </c>
      <c r="X11" s="287">
        <v>0</v>
      </c>
      <c r="Y11" s="287">
        <v>0</v>
      </c>
      <c r="Z11" s="294">
        <v>0</v>
      </c>
      <c r="AA11" s="294">
        <v>0</v>
      </c>
      <c r="AB11" s="294">
        <v>0</v>
      </c>
      <c r="AC11" s="294">
        <v>0</v>
      </c>
      <c r="AD11" s="294">
        <v>0</v>
      </c>
      <c r="AE11" s="294">
        <v>0</v>
      </c>
      <c r="AF11" s="288">
        <v>0</v>
      </c>
      <c r="AG11" s="285">
        <v>0</v>
      </c>
      <c r="AH11" s="285">
        <v>0</v>
      </c>
      <c r="AI11" s="286">
        <v>0</v>
      </c>
      <c r="AJ11" s="294">
        <v>0</v>
      </c>
      <c r="AK11" s="288">
        <v>0</v>
      </c>
      <c r="AL11" s="285">
        <v>0</v>
      </c>
      <c r="AM11" s="299">
        <v>0</v>
      </c>
      <c r="AN11" s="290">
        <f t="shared" si="0"/>
        <v>10541</v>
      </c>
      <c r="AO11" s="124"/>
    </row>
    <row r="12" spans="1:41" ht="14.4" customHeight="1" x14ac:dyDescent="0.25">
      <c r="A12" s="60" t="s">
        <v>422</v>
      </c>
      <c r="B12" s="61" t="s">
        <v>301</v>
      </c>
      <c r="C12" s="300">
        <v>0</v>
      </c>
      <c r="D12" s="291">
        <v>0</v>
      </c>
      <c r="E12" s="285">
        <v>0</v>
      </c>
      <c r="F12" s="285">
        <v>0</v>
      </c>
      <c r="G12" s="291">
        <v>0</v>
      </c>
      <c r="H12" s="285">
        <v>0</v>
      </c>
      <c r="I12" s="294">
        <v>0</v>
      </c>
      <c r="J12" s="286">
        <v>19</v>
      </c>
      <c r="K12" s="294">
        <v>3740</v>
      </c>
      <c r="L12" s="294">
        <v>176</v>
      </c>
      <c r="M12" s="288">
        <v>0</v>
      </c>
      <c r="N12" s="285">
        <v>0</v>
      </c>
      <c r="O12" s="285">
        <v>0</v>
      </c>
      <c r="P12" s="285">
        <v>0</v>
      </c>
      <c r="Q12" s="285">
        <v>0</v>
      </c>
      <c r="R12" s="285">
        <v>0</v>
      </c>
      <c r="S12" s="285">
        <v>0</v>
      </c>
      <c r="T12" s="285">
        <v>0</v>
      </c>
      <c r="U12" s="285">
        <v>0</v>
      </c>
      <c r="V12" s="292">
        <v>0</v>
      </c>
      <c r="W12" s="285">
        <v>0</v>
      </c>
      <c r="X12" s="292">
        <v>0</v>
      </c>
      <c r="Y12" s="292">
        <v>0</v>
      </c>
      <c r="Z12" s="285">
        <v>0</v>
      </c>
      <c r="AA12" s="285">
        <v>0</v>
      </c>
      <c r="AB12" s="285">
        <v>0</v>
      </c>
      <c r="AC12" s="285">
        <v>0</v>
      </c>
      <c r="AD12" s="291">
        <v>0</v>
      </c>
      <c r="AE12" s="285">
        <v>0</v>
      </c>
      <c r="AF12" s="285">
        <v>0</v>
      </c>
      <c r="AG12" s="285">
        <v>0</v>
      </c>
      <c r="AH12" s="285">
        <v>0</v>
      </c>
      <c r="AI12" s="286">
        <v>0</v>
      </c>
      <c r="AJ12" s="294">
        <v>0</v>
      </c>
      <c r="AK12" s="285">
        <v>0</v>
      </c>
      <c r="AL12" s="285">
        <v>0</v>
      </c>
      <c r="AM12" s="299">
        <v>0</v>
      </c>
      <c r="AN12" s="290">
        <f t="shared" si="0"/>
        <v>3935</v>
      </c>
      <c r="AO12" s="124"/>
    </row>
    <row r="13" spans="1:41" ht="14.4" customHeight="1" x14ac:dyDescent="0.25">
      <c r="A13" s="60" t="s">
        <v>423</v>
      </c>
      <c r="B13" s="61" t="s">
        <v>424</v>
      </c>
      <c r="C13" s="294">
        <v>0</v>
      </c>
      <c r="D13" s="301">
        <v>636</v>
      </c>
      <c r="E13" s="288">
        <v>0</v>
      </c>
      <c r="F13" s="286">
        <v>0</v>
      </c>
      <c r="G13" s="287">
        <v>59</v>
      </c>
      <c r="H13" s="288">
        <v>0</v>
      </c>
      <c r="I13" s="294">
        <v>0</v>
      </c>
      <c r="J13" s="285">
        <v>0</v>
      </c>
      <c r="K13" s="295">
        <v>0</v>
      </c>
      <c r="L13" s="287">
        <v>0</v>
      </c>
      <c r="M13" s="288">
        <v>0</v>
      </c>
      <c r="N13" s="291">
        <v>0</v>
      </c>
      <c r="O13" s="285">
        <v>0</v>
      </c>
      <c r="P13" s="285">
        <v>0</v>
      </c>
      <c r="Q13" s="285">
        <v>0</v>
      </c>
      <c r="R13" s="285">
        <v>0</v>
      </c>
      <c r="S13" s="285">
        <v>0</v>
      </c>
      <c r="T13" s="285">
        <v>0</v>
      </c>
      <c r="U13" s="285">
        <v>0</v>
      </c>
      <c r="V13" s="285">
        <v>0</v>
      </c>
      <c r="W13" s="285">
        <v>0</v>
      </c>
      <c r="X13" s="285">
        <v>0</v>
      </c>
      <c r="Y13" s="285">
        <v>0</v>
      </c>
      <c r="Z13" s="285">
        <v>0</v>
      </c>
      <c r="AA13" s="285">
        <v>0</v>
      </c>
      <c r="AB13" s="285">
        <v>0</v>
      </c>
      <c r="AC13" s="286">
        <v>0</v>
      </c>
      <c r="AD13" s="287">
        <v>0</v>
      </c>
      <c r="AE13" s="288">
        <v>0</v>
      </c>
      <c r="AF13" s="285">
        <v>0</v>
      </c>
      <c r="AG13" s="285">
        <v>0</v>
      </c>
      <c r="AH13" s="285">
        <v>0</v>
      </c>
      <c r="AI13" s="286">
        <v>0</v>
      </c>
      <c r="AJ13" s="294">
        <v>0</v>
      </c>
      <c r="AK13" s="285">
        <v>0</v>
      </c>
      <c r="AL13" s="285">
        <v>0</v>
      </c>
      <c r="AM13" s="299">
        <v>0</v>
      </c>
      <c r="AN13" s="290">
        <f t="shared" si="0"/>
        <v>695</v>
      </c>
      <c r="AO13" s="124"/>
    </row>
    <row r="14" spans="1:41" ht="14.4" customHeight="1" x14ac:dyDescent="0.25">
      <c r="A14" s="60" t="s">
        <v>425</v>
      </c>
      <c r="B14" s="61" t="s">
        <v>426</v>
      </c>
      <c r="C14" s="302">
        <v>0</v>
      </c>
      <c r="D14" s="292">
        <v>0</v>
      </c>
      <c r="E14" s="291">
        <v>0</v>
      </c>
      <c r="F14" s="291">
        <v>0</v>
      </c>
      <c r="G14" s="303">
        <v>0</v>
      </c>
      <c r="H14" s="285">
        <v>0</v>
      </c>
      <c r="I14" s="291">
        <v>0</v>
      </c>
      <c r="J14" s="291">
        <v>0</v>
      </c>
      <c r="K14" s="285">
        <v>0</v>
      </c>
      <c r="L14" s="303">
        <v>0</v>
      </c>
      <c r="M14" s="286">
        <v>0</v>
      </c>
      <c r="N14" s="304">
        <v>202826</v>
      </c>
      <c r="O14" s="305">
        <v>0</v>
      </c>
      <c r="P14" s="291">
        <v>0</v>
      </c>
      <c r="Q14" s="291">
        <v>0</v>
      </c>
      <c r="R14" s="291">
        <v>0</v>
      </c>
      <c r="S14" s="291">
        <v>0</v>
      </c>
      <c r="T14" s="291">
        <v>0</v>
      </c>
      <c r="U14" s="291">
        <v>0</v>
      </c>
      <c r="V14" s="291">
        <v>0</v>
      </c>
      <c r="W14" s="291">
        <v>0</v>
      </c>
      <c r="X14" s="291">
        <v>0</v>
      </c>
      <c r="Y14" s="291">
        <v>0</v>
      </c>
      <c r="Z14" s="291">
        <v>0</v>
      </c>
      <c r="AA14" s="291">
        <v>0</v>
      </c>
      <c r="AB14" s="291">
        <v>0</v>
      </c>
      <c r="AC14" s="291">
        <v>0</v>
      </c>
      <c r="AD14" s="303">
        <v>0</v>
      </c>
      <c r="AE14" s="291">
        <v>0</v>
      </c>
      <c r="AF14" s="285">
        <v>0</v>
      </c>
      <c r="AG14" s="285">
        <v>0</v>
      </c>
      <c r="AH14" s="285">
        <v>0</v>
      </c>
      <c r="AI14" s="285">
        <v>0</v>
      </c>
      <c r="AJ14" s="303">
        <v>0</v>
      </c>
      <c r="AK14" s="285">
        <v>0</v>
      </c>
      <c r="AL14" s="285">
        <v>0</v>
      </c>
      <c r="AM14" s="306">
        <v>0</v>
      </c>
      <c r="AN14" s="290">
        <f t="shared" si="0"/>
        <v>202826</v>
      </c>
      <c r="AO14" s="124"/>
    </row>
    <row r="15" spans="1:41" ht="14.4" customHeight="1" x14ac:dyDescent="0.25">
      <c r="A15" s="60" t="s">
        <v>427</v>
      </c>
      <c r="B15" s="61" t="s">
        <v>428</v>
      </c>
      <c r="C15" s="284">
        <v>0</v>
      </c>
      <c r="D15" s="286">
        <v>0</v>
      </c>
      <c r="E15" s="287">
        <v>0</v>
      </c>
      <c r="F15" s="287">
        <v>0</v>
      </c>
      <c r="G15" s="287">
        <v>0</v>
      </c>
      <c r="H15" s="289">
        <v>0</v>
      </c>
      <c r="I15" s="287">
        <v>512</v>
      </c>
      <c r="J15" s="287">
        <v>1</v>
      </c>
      <c r="K15" s="289">
        <v>0</v>
      </c>
      <c r="L15" s="287">
        <v>1746</v>
      </c>
      <c r="M15" s="288">
        <v>0</v>
      </c>
      <c r="N15" s="295">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7">
        <v>0</v>
      </c>
      <c r="AF15" s="288">
        <v>0</v>
      </c>
      <c r="AG15" s="285">
        <v>0</v>
      </c>
      <c r="AH15" s="285">
        <v>0</v>
      </c>
      <c r="AI15" s="286">
        <v>0</v>
      </c>
      <c r="AJ15" s="287">
        <v>0</v>
      </c>
      <c r="AK15" s="288">
        <v>0</v>
      </c>
      <c r="AL15" s="286">
        <v>0</v>
      </c>
      <c r="AM15" s="287">
        <v>0</v>
      </c>
      <c r="AN15" s="307">
        <f t="shared" si="0"/>
        <v>2259</v>
      </c>
      <c r="AO15" s="124"/>
    </row>
    <row r="16" spans="1:41" ht="14.4" customHeight="1" x14ac:dyDescent="0.25">
      <c r="A16" s="65" t="s">
        <v>429</v>
      </c>
      <c r="B16" s="195" t="s">
        <v>430</v>
      </c>
      <c r="C16" s="284">
        <v>0</v>
      </c>
      <c r="D16" s="285">
        <v>0</v>
      </c>
      <c r="E16" s="292">
        <v>0</v>
      </c>
      <c r="F16" s="292">
        <v>0</v>
      </c>
      <c r="G16" s="292">
        <v>0</v>
      </c>
      <c r="H16" s="285">
        <v>0</v>
      </c>
      <c r="I16" s="292">
        <v>0</v>
      </c>
      <c r="J16" s="292">
        <v>0</v>
      </c>
      <c r="K16" s="285">
        <v>0</v>
      </c>
      <c r="L16" s="292">
        <v>0</v>
      </c>
      <c r="M16" s="285">
        <v>0</v>
      </c>
      <c r="N16" s="285">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92">
        <v>0</v>
      </c>
      <c r="AF16" s="285">
        <v>0</v>
      </c>
      <c r="AG16" s="285">
        <v>0</v>
      </c>
      <c r="AH16" s="285">
        <v>0</v>
      </c>
      <c r="AI16" s="285">
        <v>0</v>
      </c>
      <c r="AJ16" s="285">
        <v>0</v>
      </c>
      <c r="AK16" s="285">
        <v>0</v>
      </c>
      <c r="AL16" s="285">
        <v>0</v>
      </c>
      <c r="AM16" s="297">
        <v>0</v>
      </c>
      <c r="AN16" s="307">
        <f>SUM(C16:AM16)</f>
        <v>0</v>
      </c>
      <c r="AO16" s="124"/>
    </row>
    <row r="17" spans="1:41" ht="14.4" customHeight="1" x14ac:dyDescent="0.25">
      <c r="A17" s="65" t="s">
        <v>431</v>
      </c>
      <c r="B17" s="195" t="s">
        <v>432</v>
      </c>
      <c r="C17" s="284">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5">
        <v>0</v>
      </c>
      <c r="AH17" s="285">
        <v>0</v>
      </c>
      <c r="AI17" s="287">
        <v>24535</v>
      </c>
      <c r="AJ17" s="285">
        <v>0</v>
      </c>
      <c r="AK17" s="285">
        <v>0</v>
      </c>
      <c r="AL17" s="285">
        <v>0</v>
      </c>
      <c r="AM17" s="299">
        <v>0</v>
      </c>
      <c r="AN17" s="307">
        <f>SUM(C17:AM17)</f>
        <v>24535</v>
      </c>
      <c r="AO17" s="124"/>
    </row>
    <row r="18" spans="1:41" ht="14.4" customHeight="1" x14ac:dyDescent="0.25">
      <c r="A18" s="65" t="s">
        <v>433</v>
      </c>
      <c r="B18" s="195" t="s">
        <v>698</v>
      </c>
      <c r="C18" s="291">
        <v>0</v>
      </c>
      <c r="D18" s="291">
        <v>0</v>
      </c>
      <c r="E18" s="291">
        <v>0</v>
      </c>
      <c r="F18" s="291">
        <v>0</v>
      </c>
      <c r="G18" s="291">
        <v>0</v>
      </c>
      <c r="H18" s="285">
        <v>0</v>
      </c>
      <c r="I18" s="291">
        <v>0</v>
      </c>
      <c r="J18" s="291">
        <v>0</v>
      </c>
      <c r="K18" s="291">
        <v>0</v>
      </c>
      <c r="L18" s="291">
        <v>0</v>
      </c>
      <c r="M18" s="285">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0</v>
      </c>
      <c r="AG18" s="291">
        <v>0</v>
      </c>
      <c r="AH18" s="285">
        <v>0</v>
      </c>
      <c r="AI18" s="287">
        <v>0</v>
      </c>
      <c r="AJ18" s="285">
        <v>0</v>
      </c>
      <c r="AK18" s="285">
        <v>0</v>
      </c>
      <c r="AL18" s="285">
        <v>0</v>
      </c>
      <c r="AM18" s="291">
        <v>0</v>
      </c>
      <c r="AN18" s="307">
        <f>SUM(C18:AM18)</f>
        <v>0</v>
      </c>
      <c r="AO18" s="124"/>
    </row>
    <row r="19" spans="1:41" ht="14.4" customHeight="1" x14ac:dyDescent="0.25">
      <c r="A19" s="440" t="s">
        <v>434</v>
      </c>
      <c r="B19" s="441"/>
      <c r="C19" s="308">
        <f>SUM(C5:C18)</f>
        <v>21770</v>
      </c>
      <c r="D19" s="309">
        <f t="shared" ref="D19:AM19" si="1">SUM(D5:D18)</f>
        <v>636</v>
      </c>
      <c r="E19" s="308">
        <f t="shared" si="1"/>
        <v>0</v>
      </c>
      <c r="F19" s="308">
        <f t="shared" si="1"/>
        <v>1147</v>
      </c>
      <c r="G19" s="308">
        <f t="shared" si="1"/>
        <v>59</v>
      </c>
      <c r="H19" s="310">
        <f t="shared" si="1"/>
        <v>0</v>
      </c>
      <c r="I19" s="308">
        <f t="shared" si="1"/>
        <v>782</v>
      </c>
      <c r="J19" s="308">
        <f t="shared" si="1"/>
        <v>3563</v>
      </c>
      <c r="K19" s="308">
        <f t="shared" si="1"/>
        <v>6086</v>
      </c>
      <c r="L19" s="308">
        <f t="shared" si="1"/>
        <v>5484</v>
      </c>
      <c r="M19" s="310">
        <f t="shared" si="1"/>
        <v>0</v>
      </c>
      <c r="N19" s="308">
        <f t="shared" si="1"/>
        <v>202842</v>
      </c>
      <c r="O19" s="308">
        <f t="shared" si="1"/>
        <v>0</v>
      </c>
      <c r="P19" s="308">
        <f t="shared" si="1"/>
        <v>0</v>
      </c>
      <c r="Q19" s="308">
        <f t="shared" si="1"/>
        <v>0</v>
      </c>
      <c r="R19" s="308">
        <f t="shared" si="1"/>
        <v>0</v>
      </c>
      <c r="S19" s="308">
        <f t="shared" si="1"/>
        <v>0</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-30</v>
      </c>
      <c r="AC19" s="308">
        <f t="shared" si="1"/>
        <v>0</v>
      </c>
      <c r="AD19" s="308">
        <f t="shared" si="1"/>
        <v>0</v>
      </c>
      <c r="AE19" s="308">
        <f t="shared" si="1"/>
        <v>0</v>
      </c>
      <c r="AF19" s="308">
        <f t="shared" si="1"/>
        <v>750</v>
      </c>
      <c r="AG19" s="308">
        <f t="shared" si="1"/>
        <v>11024</v>
      </c>
      <c r="AH19" s="308">
        <f t="shared" si="1"/>
        <v>0</v>
      </c>
      <c r="AI19" s="308">
        <f t="shared" si="1"/>
        <v>24535</v>
      </c>
      <c r="AJ19" s="308">
        <f t="shared" si="1"/>
        <v>0</v>
      </c>
      <c r="AK19" s="311">
        <f t="shared" si="1"/>
        <v>0</v>
      </c>
      <c r="AL19" s="308">
        <f t="shared" si="1"/>
        <v>0</v>
      </c>
      <c r="AM19" s="308">
        <f t="shared" si="1"/>
        <v>635</v>
      </c>
      <c r="AN19" s="290">
        <f>SUM(C19:AM19)</f>
        <v>279283</v>
      </c>
      <c r="AO19" s="79"/>
    </row>
    <row r="20" spans="1:41" ht="8.1999999999999993" customHeight="1" x14ac:dyDescent="0.25">
      <c r="A20" s="63"/>
      <c r="B20" s="64"/>
      <c r="C20" s="281"/>
      <c r="D20" s="281"/>
      <c r="E20" s="281"/>
      <c r="F20" s="281"/>
      <c r="G20" s="281"/>
      <c r="H20" s="312"/>
      <c r="I20" s="281"/>
      <c r="J20" s="281"/>
      <c r="K20" s="281"/>
      <c r="L20" s="281"/>
      <c r="M20" s="312"/>
      <c r="N20" s="281"/>
      <c r="O20" s="281"/>
      <c r="P20" s="281"/>
      <c r="Q20" s="281"/>
      <c r="R20" s="281"/>
      <c r="S20" s="281"/>
      <c r="T20" s="281"/>
      <c r="U20" s="281"/>
      <c r="V20" s="312"/>
      <c r="W20" s="312"/>
      <c r="X20" s="281"/>
      <c r="Y20" s="281"/>
      <c r="Z20" s="281"/>
      <c r="AA20" s="281"/>
      <c r="AB20" s="312"/>
      <c r="AC20" s="312"/>
      <c r="AD20" s="312"/>
      <c r="AE20" s="312"/>
      <c r="AF20" s="281"/>
      <c r="AG20" s="312"/>
      <c r="AH20" s="312"/>
      <c r="AI20" s="281"/>
      <c r="AJ20" s="312"/>
      <c r="AK20" s="312"/>
      <c r="AL20" s="312"/>
      <c r="AM20" s="281"/>
      <c r="AN20" s="283"/>
      <c r="AO20" s="124"/>
    </row>
    <row r="21" spans="1:41" x14ac:dyDescent="0.25">
      <c r="A21" s="58" t="s">
        <v>435</v>
      </c>
      <c r="B21" s="59" t="s">
        <v>436</v>
      </c>
      <c r="C21" s="313"/>
      <c r="D21" s="313"/>
      <c r="E21" s="313"/>
      <c r="F21" s="312"/>
      <c r="G21" s="312"/>
      <c r="H21" s="313"/>
      <c r="I21" s="312"/>
      <c r="J21" s="312"/>
      <c r="K21" s="313"/>
      <c r="L21" s="312"/>
      <c r="M21" s="313"/>
      <c r="N21" s="313"/>
      <c r="O21" s="312"/>
      <c r="P21" s="312"/>
      <c r="Q21" s="312"/>
      <c r="R21" s="312"/>
      <c r="S21" s="312"/>
      <c r="T21" s="312"/>
      <c r="U21" s="312"/>
      <c r="V21" s="313"/>
      <c r="W21" s="313"/>
      <c r="X21" s="312"/>
      <c r="Y21" s="312"/>
      <c r="Z21" s="312"/>
      <c r="AA21" s="312"/>
      <c r="AB21" s="313"/>
      <c r="AC21" s="313"/>
      <c r="AD21" s="313"/>
      <c r="AE21" s="313"/>
      <c r="AF21" s="313"/>
      <c r="AG21" s="313"/>
      <c r="AH21" s="313"/>
      <c r="AI21" s="313"/>
      <c r="AJ21" s="313"/>
      <c r="AK21" s="313"/>
      <c r="AL21" s="313"/>
      <c r="AM21" s="312"/>
      <c r="AN21" s="314"/>
      <c r="AO21" s="124"/>
    </row>
    <row r="22" spans="1:41" ht="14.4" customHeight="1" x14ac:dyDescent="0.25">
      <c r="A22" s="65" t="s">
        <v>22</v>
      </c>
      <c r="B22" s="61" t="s">
        <v>686</v>
      </c>
      <c r="C22" s="284">
        <v>0</v>
      </c>
      <c r="D22" s="285">
        <v>0</v>
      </c>
      <c r="E22" s="286">
        <v>0</v>
      </c>
      <c r="F22" s="287">
        <v>0</v>
      </c>
      <c r="G22" s="287">
        <v>0</v>
      </c>
      <c r="H22" s="289">
        <v>0</v>
      </c>
      <c r="I22" s="287">
        <v>0</v>
      </c>
      <c r="J22" s="287">
        <v>0</v>
      </c>
      <c r="K22" s="315">
        <v>0</v>
      </c>
      <c r="L22" s="287">
        <v>0</v>
      </c>
      <c r="M22" s="288">
        <v>0</v>
      </c>
      <c r="N22" s="287">
        <v>0</v>
      </c>
      <c r="O22" s="287">
        <v>0</v>
      </c>
      <c r="P22" s="287">
        <v>0</v>
      </c>
      <c r="Q22" s="287">
        <v>0</v>
      </c>
      <c r="R22" s="287">
        <v>0</v>
      </c>
      <c r="S22" s="287">
        <v>0</v>
      </c>
      <c r="T22" s="287">
        <v>0</v>
      </c>
      <c r="U22" s="287">
        <v>0</v>
      </c>
      <c r="V22" s="287">
        <v>0</v>
      </c>
      <c r="W22" s="285">
        <v>0</v>
      </c>
      <c r="X22" s="287">
        <v>0</v>
      </c>
      <c r="Y22" s="287">
        <v>0</v>
      </c>
      <c r="Z22" s="287">
        <v>0</v>
      </c>
      <c r="AA22" s="287">
        <v>0</v>
      </c>
      <c r="AB22" s="287">
        <v>0</v>
      </c>
      <c r="AC22" s="287">
        <v>0</v>
      </c>
      <c r="AD22" s="287">
        <v>0</v>
      </c>
      <c r="AE22" s="287">
        <v>0</v>
      </c>
      <c r="AF22" s="288">
        <v>0</v>
      </c>
      <c r="AG22" s="285">
        <v>0</v>
      </c>
      <c r="AH22" s="285">
        <v>0</v>
      </c>
      <c r="AI22" s="286">
        <v>0</v>
      </c>
      <c r="AJ22" s="287">
        <v>0</v>
      </c>
      <c r="AK22" s="288">
        <v>0</v>
      </c>
      <c r="AL22" s="287">
        <v>0</v>
      </c>
      <c r="AM22" s="287">
        <v>0</v>
      </c>
      <c r="AN22" s="290">
        <f>SUM(C22:AM22)</f>
        <v>0</v>
      </c>
      <c r="AO22" s="124"/>
    </row>
    <row r="23" spans="1:41" ht="14.4" customHeight="1" x14ac:dyDescent="0.25">
      <c r="A23" s="65" t="s">
        <v>23</v>
      </c>
      <c r="B23" s="61" t="s">
        <v>687</v>
      </c>
      <c r="C23" s="284">
        <v>0</v>
      </c>
      <c r="D23" s="285">
        <v>0</v>
      </c>
      <c r="E23" s="286">
        <v>0</v>
      </c>
      <c r="F23" s="287">
        <v>0</v>
      </c>
      <c r="G23" s="287">
        <v>0</v>
      </c>
      <c r="H23" s="289">
        <v>0</v>
      </c>
      <c r="I23" s="287">
        <v>57</v>
      </c>
      <c r="J23" s="287">
        <v>0</v>
      </c>
      <c r="K23" s="287">
        <v>63</v>
      </c>
      <c r="L23" s="287">
        <v>200</v>
      </c>
      <c r="M23" s="288">
        <v>0</v>
      </c>
      <c r="N23" s="286">
        <v>0</v>
      </c>
      <c r="O23" s="287">
        <v>0</v>
      </c>
      <c r="P23" s="287">
        <v>0</v>
      </c>
      <c r="Q23" s="287">
        <v>0</v>
      </c>
      <c r="R23" s="287">
        <v>0</v>
      </c>
      <c r="S23" s="287">
        <v>371</v>
      </c>
      <c r="T23" s="287">
        <v>0</v>
      </c>
      <c r="U23" s="287">
        <v>0</v>
      </c>
      <c r="V23" s="287">
        <v>0</v>
      </c>
      <c r="W23" s="285">
        <v>0</v>
      </c>
      <c r="X23" s="287">
        <v>0</v>
      </c>
      <c r="Y23" s="287">
        <v>0</v>
      </c>
      <c r="Z23" s="287">
        <v>0</v>
      </c>
      <c r="AA23" s="287">
        <v>0</v>
      </c>
      <c r="AB23" s="287">
        <v>0</v>
      </c>
      <c r="AC23" s="287">
        <v>0</v>
      </c>
      <c r="AD23" s="287">
        <v>0</v>
      </c>
      <c r="AE23" s="287">
        <v>0</v>
      </c>
      <c r="AF23" s="288">
        <v>0</v>
      </c>
      <c r="AG23" s="285">
        <v>0</v>
      </c>
      <c r="AH23" s="285">
        <v>0</v>
      </c>
      <c r="AI23" s="286">
        <v>0</v>
      </c>
      <c r="AJ23" s="287">
        <v>0</v>
      </c>
      <c r="AK23" s="288">
        <v>0</v>
      </c>
      <c r="AL23" s="287">
        <v>0</v>
      </c>
      <c r="AM23" s="287">
        <v>0</v>
      </c>
      <c r="AN23" s="290">
        <f>SUM(C23:AM23)</f>
        <v>691</v>
      </c>
      <c r="AO23" s="124"/>
    </row>
    <row r="24" spans="1:41" ht="14.4" customHeight="1" x14ac:dyDescent="0.25">
      <c r="A24" s="434" t="s">
        <v>437</v>
      </c>
      <c r="B24" s="442"/>
      <c r="C24" s="284">
        <f>SUM(C22:C23)</f>
        <v>0</v>
      </c>
      <c r="D24" s="285">
        <f t="shared" ref="D24:AM24" si="2">SUM(D22:D23)</f>
        <v>0</v>
      </c>
      <c r="E24" s="286">
        <f t="shared" si="2"/>
        <v>0</v>
      </c>
      <c r="F24" s="287">
        <f t="shared" si="2"/>
        <v>0</v>
      </c>
      <c r="G24" s="287">
        <f t="shared" si="2"/>
        <v>0</v>
      </c>
      <c r="H24" s="289">
        <f t="shared" si="2"/>
        <v>0</v>
      </c>
      <c r="I24" s="287">
        <f t="shared" si="2"/>
        <v>57</v>
      </c>
      <c r="J24" s="287">
        <f t="shared" si="2"/>
        <v>0</v>
      </c>
      <c r="K24" s="287">
        <f t="shared" si="2"/>
        <v>63</v>
      </c>
      <c r="L24" s="287">
        <f t="shared" si="2"/>
        <v>200</v>
      </c>
      <c r="M24" s="288">
        <f t="shared" si="2"/>
        <v>0</v>
      </c>
      <c r="N24" s="287">
        <f t="shared" si="2"/>
        <v>0</v>
      </c>
      <c r="O24" s="287">
        <f t="shared" si="2"/>
        <v>0</v>
      </c>
      <c r="P24" s="287">
        <f t="shared" si="2"/>
        <v>0</v>
      </c>
      <c r="Q24" s="287">
        <f t="shared" si="2"/>
        <v>0</v>
      </c>
      <c r="R24" s="287">
        <f t="shared" si="2"/>
        <v>0</v>
      </c>
      <c r="S24" s="287">
        <f t="shared" si="2"/>
        <v>371</v>
      </c>
      <c r="T24" s="287">
        <f t="shared" si="2"/>
        <v>0</v>
      </c>
      <c r="U24" s="287">
        <f t="shared" si="2"/>
        <v>0</v>
      </c>
      <c r="V24" s="287">
        <f t="shared" si="2"/>
        <v>0</v>
      </c>
      <c r="W24" s="289">
        <f t="shared" si="2"/>
        <v>0</v>
      </c>
      <c r="X24" s="287">
        <f t="shared" si="2"/>
        <v>0</v>
      </c>
      <c r="Y24" s="287">
        <f t="shared" si="2"/>
        <v>0</v>
      </c>
      <c r="Z24" s="287">
        <f t="shared" si="2"/>
        <v>0</v>
      </c>
      <c r="AA24" s="287">
        <f t="shared" si="2"/>
        <v>0</v>
      </c>
      <c r="AB24" s="287">
        <f t="shared" si="2"/>
        <v>0</v>
      </c>
      <c r="AC24" s="287">
        <f t="shared" si="2"/>
        <v>0</v>
      </c>
      <c r="AD24" s="287">
        <f t="shared" si="2"/>
        <v>0</v>
      </c>
      <c r="AE24" s="287">
        <f t="shared" si="2"/>
        <v>0</v>
      </c>
      <c r="AF24" s="288">
        <f t="shared" si="2"/>
        <v>0</v>
      </c>
      <c r="AG24" s="285">
        <f t="shared" si="2"/>
        <v>0</v>
      </c>
      <c r="AH24" s="285">
        <f t="shared" si="2"/>
        <v>0</v>
      </c>
      <c r="AI24" s="286">
        <f t="shared" si="2"/>
        <v>0</v>
      </c>
      <c r="AJ24" s="287">
        <f t="shared" si="2"/>
        <v>0</v>
      </c>
      <c r="AK24" s="288">
        <f t="shared" si="2"/>
        <v>0</v>
      </c>
      <c r="AL24" s="287">
        <f t="shared" si="2"/>
        <v>0</v>
      </c>
      <c r="AM24" s="287">
        <f t="shared" si="2"/>
        <v>0</v>
      </c>
      <c r="AN24" s="290">
        <f>SUM(C24:AM24)</f>
        <v>691</v>
      </c>
      <c r="AO24" s="79"/>
    </row>
    <row r="25" spans="1:41" ht="8.1999999999999993" customHeight="1" x14ac:dyDescent="0.25">
      <c r="A25" s="63"/>
      <c r="B25" s="64"/>
      <c r="C25" s="312"/>
      <c r="D25" s="312"/>
      <c r="E25" s="312"/>
      <c r="F25" s="281"/>
      <c r="G25" s="281"/>
      <c r="H25" s="312"/>
      <c r="I25" s="281"/>
      <c r="J25" s="281"/>
      <c r="K25" s="312"/>
      <c r="L25" s="281"/>
      <c r="M25" s="312"/>
      <c r="N25" s="312"/>
      <c r="O25" s="281"/>
      <c r="P25" s="281"/>
      <c r="Q25" s="281"/>
      <c r="R25" s="281"/>
      <c r="S25" s="281"/>
      <c r="T25" s="281"/>
      <c r="U25" s="281"/>
      <c r="V25" s="312"/>
      <c r="W25" s="312"/>
      <c r="X25" s="281"/>
      <c r="Y25" s="281"/>
      <c r="Z25" s="281"/>
      <c r="AA25" s="281"/>
      <c r="AB25" s="312"/>
      <c r="AC25" s="312"/>
      <c r="AD25" s="312"/>
      <c r="AE25" s="312"/>
      <c r="AF25" s="312"/>
      <c r="AG25" s="312"/>
      <c r="AH25" s="312"/>
      <c r="AI25" s="312"/>
      <c r="AJ25" s="312"/>
      <c r="AK25" s="312"/>
      <c r="AL25" s="312"/>
      <c r="AM25" s="281"/>
      <c r="AN25" s="283"/>
      <c r="AO25" s="124"/>
    </row>
    <row r="26" spans="1:41" x14ac:dyDescent="0.25">
      <c r="A26" s="66" t="s">
        <v>438</v>
      </c>
      <c r="B26" s="59" t="s">
        <v>48</v>
      </c>
      <c r="C26" s="313"/>
      <c r="D26" s="313"/>
      <c r="E26" s="313"/>
      <c r="F26" s="312"/>
      <c r="G26" s="312"/>
      <c r="H26" s="313"/>
      <c r="I26" s="312"/>
      <c r="J26" s="312"/>
      <c r="K26" s="313"/>
      <c r="L26" s="312"/>
      <c r="M26" s="313"/>
      <c r="N26" s="313"/>
      <c r="O26" s="312"/>
      <c r="P26" s="312"/>
      <c r="Q26" s="312"/>
      <c r="R26" s="312"/>
      <c r="S26" s="312"/>
      <c r="T26" s="312"/>
      <c r="U26" s="312"/>
      <c r="V26" s="313"/>
      <c r="W26" s="313"/>
      <c r="X26" s="312"/>
      <c r="Y26" s="312"/>
      <c r="Z26" s="312"/>
      <c r="AA26" s="312"/>
      <c r="AB26" s="313"/>
      <c r="AC26" s="313"/>
      <c r="AD26" s="313"/>
      <c r="AE26" s="313"/>
      <c r="AF26" s="313"/>
      <c r="AG26" s="313"/>
      <c r="AH26" s="313"/>
      <c r="AI26" s="313"/>
      <c r="AJ26" s="313"/>
      <c r="AK26" s="313"/>
      <c r="AL26" s="313"/>
      <c r="AM26" s="312"/>
      <c r="AN26" s="314"/>
      <c r="AO26" s="124"/>
    </row>
    <row r="27" spans="1:41" ht="14.4" customHeight="1" x14ac:dyDescent="0.25">
      <c r="A27" s="65" t="s">
        <v>24</v>
      </c>
      <c r="B27" s="61" t="s">
        <v>439</v>
      </c>
      <c r="C27" s="284">
        <v>0</v>
      </c>
      <c r="D27" s="285">
        <v>0</v>
      </c>
      <c r="E27" s="286">
        <v>0</v>
      </c>
      <c r="F27" s="287">
        <v>10</v>
      </c>
      <c r="G27" s="287">
        <v>0</v>
      </c>
      <c r="H27" s="289">
        <v>0</v>
      </c>
      <c r="I27" s="287">
        <v>0</v>
      </c>
      <c r="J27" s="287">
        <v>4</v>
      </c>
      <c r="K27" s="316">
        <v>283</v>
      </c>
      <c r="L27" s="287">
        <v>1137</v>
      </c>
      <c r="M27" s="288">
        <v>0</v>
      </c>
      <c r="N27" s="287">
        <v>0</v>
      </c>
      <c r="O27" s="287">
        <v>0</v>
      </c>
      <c r="P27" s="287">
        <v>0</v>
      </c>
      <c r="Q27" s="287">
        <v>0</v>
      </c>
      <c r="R27" s="287">
        <v>0</v>
      </c>
      <c r="S27" s="287">
        <v>-3</v>
      </c>
      <c r="T27" s="287">
        <v>0</v>
      </c>
      <c r="U27" s="287">
        <v>0</v>
      </c>
      <c r="V27" s="287">
        <v>0</v>
      </c>
      <c r="W27" s="287">
        <v>0</v>
      </c>
      <c r="X27" s="287">
        <v>0</v>
      </c>
      <c r="Y27" s="287">
        <v>0</v>
      </c>
      <c r="Z27" s="287">
        <v>0</v>
      </c>
      <c r="AA27" s="287">
        <v>0</v>
      </c>
      <c r="AB27" s="287">
        <v>-149</v>
      </c>
      <c r="AC27" s="287">
        <v>0</v>
      </c>
      <c r="AD27" s="287">
        <v>0</v>
      </c>
      <c r="AE27" s="287">
        <v>0</v>
      </c>
      <c r="AF27" s="288">
        <v>0</v>
      </c>
      <c r="AG27" s="285">
        <v>0</v>
      </c>
      <c r="AH27" s="285">
        <v>0</v>
      </c>
      <c r="AI27" s="286">
        <v>0</v>
      </c>
      <c r="AJ27" s="287">
        <v>0</v>
      </c>
      <c r="AK27" s="288">
        <v>0</v>
      </c>
      <c r="AL27" s="287">
        <v>0</v>
      </c>
      <c r="AM27" s="287">
        <v>0</v>
      </c>
      <c r="AN27" s="290">
        <f t="shared" ref="AN27:AN32" si="3">SUM(C27:AM27)</f>
        <v>1282</v>
      </c>
      <c r="AO27" s="124"/>
    </row>
    <row r="28" spans="1:41" ht="14.4" customHeight="1" x14ac:dyDescent="0.25">
      <c r="A28" s="65" t="s">
        <v>25</v>
      </c>
      <c r="B28" s="61" t="s">
        <v>50</v>
      </c>
      <c r="C28" s="284">
        <v>0</v>
      </c>
      <c r="D28" s="285">
        <v>0</v>
      </c>
      <c r="E28" s="286">
        <v>0</v>
      </c>
      <c r="F28" s="287">
        <v>0</v>
      </c>
      <c r="G28" s="287">
        <v>0</v>
      </c>
      <c r="H28" s="289">
        <v>0</v>
      </c>
      <c r="I28" s="287">
        <v>0</v>
      </c>
      <c r="J28" s="287">
        <v>3</v>
      </c>
      <c r="K28" s="315">
        <v>1320</v>
      </c>
      <c r="L28" s="287">
        <v>685</v>
      </c>
      <c r="M28" s="288">
        <v>0</v>
      </c>
      <c r="N28" s="286">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8">
        <v>0</v>
      </c>
      <c r="AG28" s="285">
        <v>0</v>
      </c>
      <c r="AH28" s="285">
        <v>0</v>
      </c>
      <c r="AI28" s="286">
        <v>0</v>
      </c>
      <c r="AJ28" s="287">
        <v>0</v>
      </c>
      <c r="AK28" s="288">
        <v>0</v>
      </c>
      <c r="AL28" s="287">
        <v>0</v>
      </c>
      <c r="AM28" s="287">
        <v>0</v>
      </c>
      <c r="AN28" s="290">
        <f t="shared" si="3"/>
        <v>2008</v>
      </c>
      <c r="AO28" s="124"/>
    </row>
    <row r="29" spans="1:41" ht="14.4" customHeight="1" x14ac:dyDescent="0.25">
      <c r="A29" s="65" t="s">
        <v>26</v>
      </c>
      <c r="B29" s="61" t="s">
        <v>440</v>
      </c>
      <c r="C29" s="284">
        <v>0</v>
      </c>
      <c r="D29" s="285">
        <v>0</v>
      </c>
      <c r="E29" s="286">
        <v>0</v>
      </c>
      <c r="F29" s="287">
        <v>0</v>
      </c>
      <c r="G29" s="287">
        <v>30</v>
      </c>
      <c r="H29" s="289">
        <v>0</v>
      </c>
      <c r="I29" s="287">
        <v>0</v>
      </c>
      <c r="J29" s="287">
        <v>0</v>
      </c>
      <c r="K29" s="287">
        <v>0</v>
      </c>
      <c r="L29" s="287">
        <v>0</v>
      </c>
      <c r="M29" s="288">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8">
        <v>0</v>
      </c>
      <c r="AG29" s="285">
        <v>0</v>
      </c>
      <c r="AH29" s="285">
        <v>0</v>
      </c>
      <c r="AI29" s="286">
        <v>0</v>
      </c>
      <c r="AJ29" s="287">
        <v>0</v>
      </c>
      <c r="AK29" s="288">
        <v>0</v>
      </c>
      <c r="AL29" s="287">
        <v>0</v>
      </c>
      <c r="AM29" s="287">
        <v>0</v>
      </c>
      <c r="AN29" s="290">
        <f t="shared" si="3"/>
        <v>30</v>
      </c>
      <c r="AO29" s="124"/>
    </row>
    <row r="30" spans="1:41" ht="14.4" customHeight="1" x14ac:dyDescent="0.25">
      <c r="A30" s="65" t="s">
        <v>441</v>
      </c>
      <c r="B30" s="61" t="s">
        <v>442</v>
      </c>
      <c r="C30" s="284">
        <v>0</v>
      </c>
      <c r="D30" s="285">
        <v>0</v>
      </c>
      <c r="E30" s="286">
        <v>0</v>
      </c>
      <c r="F30" s="287">
        <v>0</v>
      </c>
      <c r="G30" s="287">
        <v>0</v>
      </c>
      <c r="H30" s="289">
        <v>0</v>
      </c>
      <c r="I30" s="287">
        <v>0</v>
      </c>
      <c r="J30" s="287">
        <v>0</v>
      </c>
      <c r="K30" s="287">
        <v>0</v>
      </c>
      <c r="L30" s="287">
        <v>1001</v>
      </c>
      <c r="M30" s="288">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8">
        <v>0</v>
      </c>
      <c r="AG30" s="285">
        <v>0</v>
      </c>
      <c r="AH30" s="285">
        <v>0</v>
      </c>
      <c r="AI30" s="286">
        <v>0</v>
      </c>
      <c r="AJ30" s="287">
        <v>0</v>
      </c>
      <c r="AK30" s="288">
        <v>0</v>
      </c>
      <c r="AL30" s="287">
        <v>0</v>
      </c>
      <c r="AM30" s="287">
        <v>0</v>
      </c>
      <c r="AN30" s="290">
        <f t="shared" si="3"/>
        <v>1001</v>
      </c>
      <c r="AO30" s="124"/>
    </row>
    <row r="31" spans="1:41" ht="14.4" customHeight="1" x14ac:dyDescent="0.25">
      <c r="A31" s="65" t="s">
        <v>443</v>
      </c>
      <c r="B31" s="61" t="s">
        <v>49</v>
      </c>
      <c r="C31" s="284">
        <v>0</v>
      </c>
      <c r="D31" s="285">
        <v>0</v>
      </c>
      <c r="E31" s="286">
        <v>0</v>
      </c>
      <c r="F31" s="287">
        <v>0</v>
      </c>
      <c r="G31" s="287">
        <v>0</v>
      </c>
      <c r="H31" s="289">
        <v>0</v>
      </c>
      <c r="I31" s="287">
        <v>0</v>
      </c>
      <c r="J31" s="287">
        <v>135</v>
      </c>
      <c r="K31" s="287">
        <v>0</v>
      </c>
      <c r="L31" s="287">
        <v>7</v>
      </c>
      <c r="M31" s="288">
        <v>0</v>
      </c>
      <c r="N31" s="287">
        <v>0</v>
      </c>
      <c r="O31" s="287">
        <v>0</v>
      </c>
      <c r="P31" s="287">
        <v>0</v>
      </c>
      <c r="Q31" s="287">
        <v>0</v>
      </c>
      <c r="R31" s="287">
        <v>0</v>
      </c>
      <c r="S31" s="287">
        <v>28</v>
      </c>
      <c r="T31" s="287">
        <v>0</v>
      </c>
      <c r="U31" s="287">
        <v>0</v>
      </c>
      <c r="V31" s="287">
        <v>0</v>
      </c>
      <c r="W31" s="287">
        <v>0</v>
      </c>
      <c r="X31" s="287">
        <v>0</v>
      </c>
      <c r="Y31" s="287">
        <v>0</v>
      </c>
      <c r="Z31" s="287">
        <v>0</v>
      </c>
      <c r="AA31" s="287">
        <v>0</v>
      </c>
      <c r="AB31" s="287">
        <v>0</v>
      </c>
      <c r="AC31" s="287">
        <v>0</v>
      </c>
      <c r="AD31" s="287">
        <v>0</v>
      </c>
      <c r="AE31" s="287">
        <v>0</v>
      </c>
      <c r="AF31" s="288">
        <v>0</v>
      </c>
      <c r="AG31" s="285">
        <v>0</v>
      </c>
      <c r="AH31" s="285">
        <v>0</v>
      </c>
      <c r="AI31" s="286">
        <v>0</v>
      </c>
      <c r="AJ31" s="287">
        <v>0</v>
      </c>
      <c r="AK31" s="288">
        <v>0</v>
      </c>
      <c r="AL31" s="287">
        <v>0</v>
      </c>
      <c r="AM31" s="287">
        <v>0</v>
      </c>
      <c r="AN31" s="290">
        <f t="shared" si="3"/>
        <v>170</v>
      </c>
      <c r="AO31" s="124"/>
    </row>
    <row r="32" spans="1:41" ht="14.4" customHeight="1" x14ac:dyDescent="0.25">
      <c r="A32" s="434" t="s">
        <v>444</v>
      </c>
      <c r="B32" s="435"/>
      <c r="C32" s="284">
        <f>SUM(C27:C31)</f>
        <v>0</v>
      </c>
      <c r="D32" s="285">
        <f t="shared" ref="D32:AM32" si="4">SUM(D27:D31)</f>
        <v>0</v>
      </c>
      <c r="E32" s="286">
        <f t="shared" si="4"/>
        <v>0</v>
      </c>
      <c r="F32" s="317">
        <f t="shared" si="4"/>
        <v>10</v>
      </c>
      <c r="G32" s="317">
        <f t="shared" si="4"/>
        <v>30</v>
      </c>
      <c r="H32" s="289">
        <f t="shared" si="4"/>
        <v>0</v>
      </c>
      <c r="I32" s="317">
        <f t="shared" si="4"/>
        <v>0</v>
      </c>
      <c r="J32" s="317">
        <f t="shared" si="4"/>
        <v>142</v>
      </c>
      <c r="K32" s="317">
        <f t="shared" si="4"/>
        <v>1603</v>
      </c>
      <c r="L32" s="317">
        <f t="shared" si="4"/>
        <v>2830</v>
      </c>
      <c r="M32" s="288">
        <f t="shared" si="4"/>
        <v>0</v>
      </c>
      <c r="N32" s="287">
        <f t="shared" si="4"/>
        <v>0</v>
      </c>
      <c r="O32" s="317">
        <f t="shared" si="4"/>
        <v>0</v>
      </c>
      <c r="P32" s="317">
        <f t="shared" si="4"/>
        <v>0</v>
      </c>
      <c r="Q32" s="317">
        <f t="shared" si="4"/>
        <v>0</v>
      </c>
      <c r="R32" s="317">
        <f t="shared" si="4"/>
        <v>0</v>
      </c>
      <c r="S32" s="317">
        <f t="shared" si="4"/>
        <v>25</v>
      </c>
      <c r="T32" s="317">
        <f t="shared" si="4"/>
        <v>0</v>
      </c>
      <c r="U32" s="317">
        <f t="shared" si="4"/>
        <v>0</v>
      </c>
      <c r="V32" s="308">
        <f t="shared" si="4"/>
        <v>0</v>
      </c>
      <c r="W32" s="308">
        <f t="shared" si="4"/>
        <v>0</v>
      </c>
      <c r="X32" s="317">
        <f t="shared" si="4"/>
        <v>0</v>
      </c>
      <c r="Y32" s="317">
        <f t="shared" si="4"/>
        <v>0</v>
      </c>
      <c r="Z32" s="317">
        <f t="shared" si="4"/>
        <v>0</v>
      </c>
      <c r="AA32" s="317">
        <f t="shared" si="4"/>
        <v>0</v>
      </c>
      <c r="AB32" s="308">
        <f t="shared" si="4"/>
        <v>-149</v>
      </c>
      <c r="AC32" s="308">
        <f t="shared" si="4"/>
        <v>0</v>
      </c>
      <c r="AD32" s="308">
        <f t="shared" si="4"/>
        <v>0</v>
      </c>
      <c r="AE32" s="308">
        <f t="shared" si="4"/>
        <v>0</v>
      </c>
      <c r="AF32" s="288">
        <f t="shared" si="4"/>
        <v>0</v>
      </c>
      <c r="AG32" s="285">
        <f t="shared" si="4"/>
        <v>0</v>
      </c>
      <c r="AH32" s="285">
        <f t="shared" si="4"/>
        <v>0</v>
      </c>
      <c r="AI32" s="286">
        <f t="shared" si="4"/>
        <v>0</v>
      </c>
      <c r="AJ32" s="308">
        <f t="shared" si="4"/>
        <v>0</v>
      </c>
      <c r="AK32" s="288">
        <f t="shared" si="4"/>
        <v>0</v>
      </c>
      <c r="AL32" s="308">
        <f t="shared" si="4"/>
        <v>0</v>
      </c>
      <c r="AM32" s="317">
        <f t="shared" si="4"/>
        <v>0</v>
      </c>
      <c r="AN32" s="318">
        <f t="shared" si="3"/>
        <v>4491</v>
      </c>
      <c r="AO32" s="79"/>
    </row>
    <row r="33" spans="1:41" ht="8.1999999999999993" customHeight="1" x14ac:dyDescent="0.25">
      <c r="A33" s="63"/>
      <c r="B33" s="64"/>
      <c r="C33" s="312"/>
      <c r="D33" s="312"/>
      <c r="E33" s="312"/>
      <c r="F33" s="281"/>
      <c r="G33" s="281"/>
      <c r="H33" s="312"/>
      <c r="I33" s="281"/>
      <c r="J33" s="281"/>
      <c r="K33" s="281"/>
      <c r="L33" s="281"/>
      <c r="M33" s="312"/>
      <c r="N33" s="312"/>
      <c r="O33" s="281"/>
      <c r="P33" s="281"/>
      <c r="Q33" s="281"/>
      <c r="R33" s="281"/>
      <c r="S33" s="281"/>
      <c r="T33" s="281"/>
      <c r="U33" s="281"/>
      <c r="V33" s="312"/>
      <c r="W33" s="312"/>
      <c r="X33" s="281"/>
      <c r="Y33" s="281"/>
      <c r="Z33" s="281"/>
      <c r="AA33" s="281"/>
      <c r="AB33" s="312"/>
      <c r="AC33" s="312"/>
      <c r="AD33" s="312"/>
      <c r="AE33" s="312"/>
      <c r="AF33" s="312"/>
      <c r="AG33" s="312"/>
      <c r="AH33" s="312"/>
      <c r="AI33" s="312"/>
      <c r="AJ33" s="312"/>
      <c r="AK33" s="312"/>
      <c r="AL33" s="312"/>
      <c r="AM33" s="281"/>
      <c r="AN33" s="283"/>
      <c r="AO33" s="124"/>
    </row>
    <row r="34" spans="1:41" ht="15.05" customHeight="1" x14ac:dyDescent="0.25">
      <c r="A34" s="58" t="s">
        <v>445</v>
      </c>
      <c r="B34" s="59" t="s">
        <v>446</v>
      </c>
      <c r="C34" s="313"/>
      <c r="D34" s="313"/>
      <c r="E34" s="312"/>
      <c r="F34" s="312"/>
      <c r="G34" s="312"/>
      <c r="H34" s="313"/>
      <c r="I34" s="312"/>
      <c r="J34" s="312"/>
      <c r="K34" s="313"/>
      <c r="L34" s="312"/>
      <c r="M34" s="313"/>
      <c r="N34" s="313"/>
      <c r="O34" s="312"/>
      <c r="P34" s="312"/>
      <c r="Q34" s="312"/>
      <c r="R34" s="312"/>
      <c r="S34" s="312"/>
      <c r="T34" s="312"/>
      <c r="U34" s="312"/>
      <c r="V34" s="313"/>
      <c r="W34" s="313"/>
      <c r="X34" s="312"/>
      <c r="Y34" s="312"/>
      <c r="Z34" s="312"/>
      <c r="AA34" s="312"/>
      <c r="AB34" s="313"/>
      <c r="AC34" s="313"/>
      <c r="AD34" s="313"/>
      <c r="AE34" s="313"/>
      <c r="AF34" s="313"/>
      <c r="AG34" s="313"/>
      <c r="AH34" s="313"/>
      <c r="AI34" s="285"/>
      <c r="AJ34" s="281"/>
      <c r="AK34" s="313"/>
      <c r="AL34" s="313"/>
      <c r="AM34" s="312"/>
      <c r="AN34" s="314"/>
      <c r="AO34" s="124"/>
    </row>
    <row r="35" spans="1:41" ht="14.4" customHeight="1" x14ac:dyDescent="0.25">
      <c r="A35" s="65" t="s">
        <v>27</v>
      </c>
      <c r="B35" s="61" t="s">
        <v>447</v>
      </c>
      <c r="C35" s="284">
        <v>0</v>
      </c>
      <c r="D35" s="286">
        <v>0</v>
      </c>
      <c r="E35" s="287">
        <v>0</v>
      </c>
      <c r="F35" s="287">
        <v>0</v>
      </c>
      <c r="G35" s="287">
        <v>0</v>
      </c>
      <c r="H35" s="289">
        <v>0</v>
      </c>
      <c r="I35" s="287">
        <v>20</v>
      </c>
      <c r="J35" s="287">
        <v>0</v>
      </c>
      <c r="K35" s="316">
        <v>0</v>
      </c>
      <c r="L35" s="287">
        <v>0</v>
      </c>
      <c r="M35" s="288">
        <v>0</v>
      </c>
      <c r="N35" s="287">
        <v>0</v>
      </c>
      <c r="O35" s="287">
        <v>0</v>
      </c>
      <c r="P35" s="287">
        <v>0</v>
      </c>
      <c r="Q35" s="287">
        <v>0</v>
      </c>
      <c r="R35" s="287">
        <v>0</v>
      </c>
      <c r="S35" s="287">
        <v>-720</v>
      </c>
      <c r="T35" s="287">
        <v>0</v>
      </c>
      <c r="U35" s="287">
        <v>0</v>
      </c>
      <c r="V35" s="287">
        <v>0</v>
      </c>
      <c r="W35" s="287">
        <v>0</v>
      </c>
      <c r="X35" s="287">
        <v>0</v>
      </c>
      <c r="Y35" s="287">
        <v>0</v>
      </c>
      <c r="Z35" s="287">
        <v>0</v>
      </c>
      <c r="AA35" s="287">
        <v>0</v>
      </c>
      <c r="AB35" s="287">
        <v>0</v>
      </c>
      <c r="AC35" s="287">
        <v>0</v>
      </c>
      <c r="AD35" s="287">
        <v>0</v>
      </c>
      <c r="AE35" s="287">
        <v>0</v>
      </c>
      <c r="AF35" s="288">
        <v>0</v>
      </c>
      <c r="AG35" s="285">
        <v>0</v>
      </c>
      <c r="AH35" s="285">
        <v>0</v>
      </c>
      <c r="AI35" s="286">
        <v>0</v>
      </c>
      <c r="AJ35" s="287">
        <v>0</v>
      </c>
      <c r="AK35" s="288">
        <v>0</v>
      </c>
      <c r="AL35" s="287">
        <v>0</v>
      </c>
      <c r="AM35" s="287">
        <v>0</v>
      </c>
      <c r="AN35" s="290">
        <f>SUM(C35:AM35)</f>
        <v>-700</v>
      </c>
      <c r="AO35" s="124"/>
    </row>
    <row r="36" spans="1:41" ht="14.4" customHeight="1" x14ac:dyDescent="0.25">
      <c r="A36" s="65" t="s">
        <v>353</v>
      </c>
      <c r="B36" s="61" t="s">
        <v>448</v>
      </c>
      <c r="C36" s="284">
        <v>143</v>
      </c>
      <c r="D36" s="286">
        <v>0</v>
      </c>
      <c r="E36" s="287">
        <v>5370</v>
      </c>
      <c r="F36" s="287">
        <v>0</v>
      </c>
      <c r="G36" s="287">
        <v>10</v>
      </c>
      <c r="H36" s="289">
        <v>0</v>
      </c>
      <c r="I36" s="287">
        <v>0</v>
      </c>
      <c r="J36" s="287">
        <v>0</v>
      </c>
      <c r="K36" s="315">
        <v>0</v>
      </c>
      <c r="L36" s="287">
        <v>5547</v>
      </c>
      <c r="M36" s="288">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8">
        <v>0</v>
      </c>
      <c r="AG36" s="285">
        <v>0</v>
      </c>
      <c r="AH36" s="285">
        <v>0</v>
      </c>
      <c r="AI36" s="286">
        <v>0</v>
      </c>
      <c r="AJ36" s="287">
        <v>0</v>
      </c>
      <c r="AK36" s="288">
        <v>0</v>
      </c>
      <c r="AL36" s="287">
        <v>0</v>
      </c>
      <c r="AM36" s="287">
        <v>0</v>
      </c>
      <c r="AN36" s="290">
        <f>SUM(C36:AM36)</f>
        <v>11070</v>
      </c>
      <c r="AO36" s="124"/>
    </row>
    <row r="37" spans="1:41" ht="14.4" customHeight="1" x14ac:dyDescent="0.25">
      <c r="A37" s="65" t="s">
        <v>354</v>
      </c>
      <c r="B37" s="61" t="s">
        <v>449</v>
      </c>
      <c r="C37" s="287">
        <v>144</v>
      </c>
      <c r="D37" s="286">
        <v>0</v>
      </c>
      <c r="E37" s="287">
        <v>0</v>
      </c>
      <c r="F37" s="287">
        <v>0</v>
      </c>
      <c r="G37" s="287">
        <v>0</v>
      </c>
      <c r="H37" s="289">
        <v>0</v>
      </c>
      <c r="I37" s="287">
        <v>39</v>
      </c>
      <c r="J37" s="287">
        <v>0</v>
      </c>
      <c r="K37" s="287">
        <v>200</v>
      </c>
      <c r="L37" s="287">
        <v>15</v>
      </c>
      <c r="M37" s="288">
        <v>0</v>
      </c>
      <c r="N37" s="286">
        <v>0</v>
      </c>
      <c r="O37" s="287">
        <v>0</v>
      </c>
      <c r="P37" s="287">
        <v>0</v>
      </c>
      <c r="Q37" s="287">
        <v>0</v>
      </c>
      <c r="R37" s="287">
        <v>0</v>
      </c>
      <c r="S37" s="287">
        <v>12</v>
      </c>
      <c r="T37" s="287">
        <v>0</v>
      </c>
      <c r="U37" s="287">
        <v>0</v>
      </c>
      <c r="V37" s="287">
        <v>0</v>
      </c>
      <c r="W37" s="287">
        <v>0</v>
      </c>
      <c r="X37" s="287">
        <v>0</v>
      </c>
      <c r="Y37" s="287">
        <v>0</v>
      </c>
      <c r="Z37" s="287">
        <v>0</v>
      </c>
      <c r="AA37" s="287">
        <v>0</v>
      </c>
      <c r="AB37" s="287">
        <v>0</v>
      </c>
      <c r="AC37" s="287">
        <v>0</v>
      </c>
      <c r="AD37" s="287">
        <v>0</v>
      </c>
      <c r="AE37" s="287">
        <v>0</v>
      </c>
      <c r="AF37" s="288">
        <v>0</v>
      </c>
      <c r="AG37" s="285">
        <v>0</v>
      </c>
      <c r="AH37" s="285">
        <v>0</v>
      </c>
      <c r="AI37" s="286">
        <v>0</v>
      </c>
      <c r="AJ37" s="287">
        <v>0</v>
      </c>
      <c r="AK37" s="288">
        <v>0</v>
      </c>
      <c r="AL37" s="287">
        <v>0</v>
      </c>
      <c r="AM37" s="287">
        <v>0</v>
      </c>
      <c r="AN37" s="290">
        <f>SUM(C37:AM37)</f>
        <v>410</v>
      </c>
      <c r="AO37" s="124"/>
    </row>
    <row r="38" spans="1:41" ht="14.4" customHeight="1" x14ac:dyDescent="0.25">
      <c r="A38" s="65" t="s">
        <v>133</v>
      </c>
      <c r="B38" s="61" t="s">
        <v>450</v>
      </c>
      <c r="C38" s="287">
        <v>0</v>
      </c>
      <c r="D38" s="287">
        <v>0</v>
      </c>
      <c r="E38" s="286">
        <v>0</v>
      </c>
      <c r="F38" s="287">
        <v>0</v>
      </c>
      <c r="G38" s="287">
        <v>0</v>
      </c>
      <c r="H38" s="289">
        <v>0</v>
      </c>
      <c r="I38" s="287">
        <v>0</v>
      </c>
      <c r="J38" s="287">
        <v>186</v>
      </c>
      <c r="K38" s="287">
        <v>0</v>
      </c>
      <c r="L38" s="287">
        <v>2</v>
      </c>
      <c r="M38" s="288">
        <v>0</v>
      </c>
      <c r="N38" s="286">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7">
        <v>0</v>
      </c>
      <c r="AF38" s="288">
        <v>0</v>
      </c>
      <c r="AG38" s="285">
        <v>0</v>
      </c>
      <c r="AH38" s="285">
        <v>0</v>
      </c>
      <c r="AI38" s="286">
        <v>0</v>
      </c>
      <c r="AJ38" s="287">
        <v>0</v>
      </c>
      <c r="AK38" s="288">
        <v>0</v>
      </c>
      <c r="AL38" s="287">
        <v>0</v>
      </c>
      <c r="AM38" s="287">
        <v>0</v>
      </c>
      <c r="AN38" s="290">
        <f>SUM(C38:AM38)</f>
        <v>188</v>
      </c>
      <c r="AO38" s="124"/>
    </row>
    <row r="39" spans="1:41" ht="14.4" customHeight="1" x14ac:dyDescent="0.25">
      <c r="A39" s="434" t="s">
        <v>451</v>
      </c>
      <c r="B39" s="435"/>
      <c r="C39" s="317">
        <f>SUM(C35:C38)</f>
        <v>287</v>
      </c>
      <c r="D39" s="319">
        <f t="shared" ref="D39:AM39" si="5">SUM(D35:D38)</f>
        <v>0</v>
      </c>
      <c r="E39" s="308">
        <f t="shared" si="5"/>
        <v>5370</v>
      </c>
      <c r="F39" s="317">
        <f t="shared" si="5"/>
        <v>0</v>
      </c>
      <c r="G39" s="317">
        <f t="shared" si="5"/>
        <v>10</v>
      </c>
      <c r="H39" s="289">
        <f t="shared" si="5"/>
        <v>0</v>
      </c>
      <c r="I39" s="317">
        <f t="shared" si="5"/>
        <v>59</v>
      </c>
      <c r="J39" s="317">
        <f t="shared" si="5"/>
        <v>186</v>
      </c>
      <c r="K39" s="317">
        <f t="shared" si="5"/>
        <v>200</v>
      </c>
      <c r="L39" s="317">
        <f t="shared" si="5"/>
        <v>5564</v>
      </c>
      <c r="M39" s="288">
        <f t="shared" si="5"/>
        <v>0</v>
      </c>
      <c r="N39" s="317">
        <f t="shared" si="5"/>
        <v>0</v>
      </c>
      <c r="O39" s="317">
        <f t="shared" si="5"/>
        <v>0</v>
      </c>
      <c r="P39" s="317">
        <f t="shared" si="5"/>
        <v>0</v>
      </c>
      <c r="Q39" s="317">
        <f t="shared" si="5"/>
        <v>0</v>
      </c>
      <c r="R39" s="317">
        <f t="shared" si="5"/>
        <v>0</v>
      </c>
      <c r="S39" s="317">
        <f t="shared" si="5"/>
        <v>-708</v>
      </c>
      <c r="T39" s="317">
        <f t="shared" si="5"/>
        <v>0</v>
      </c>
      <c r="U39" s="317">
        <f t="shared" si="5"/>
        <v>0</v>
      </c>
      <c r="V39" s="308">
        <f t="shared" si="5"/>
        <v>0</v>
      </c>
      <c r="W39" s="308">
        <f t="shared" si="5"/>
        <v>0</v>
      </c>
      <c r="X39" s="317">
        <f t="shared" si="5"/>
        <v>0</v>
      </c>
      <c r="Y39" s="317">
        <f t="shared" si="5"/>
        <v>0</v>
      </c>
      <c r="Z39" s="317">
        <f t="shared" si="5"/>
        <v>0</v>
      </c>
      <c r="AA39" s="317">
        <f t="shared" si="5"/>
        <v>0</v>
      </c>
      <c r="AB39" s="308">
        <f t="shared" si="5"/>
        <v>0</v>
      </c>
      <c r="AC39" s="308">
        <f t="shared" si="5"/>
        <v>0</v>
      </c>
      <c r="AD39" s="308">
        <f t="shared" si="5"/>
        <v>0</v>
      </c>
      <c r="AE39" s="308">
        <f t="shared" si="5"/>
        <v>0</v>
      </c>
      <c r="AF39" s="288">
        <f t="shared" si="5"/>
        <v>0</v>
      </c>
      <c r="AG39" s="285">
        <f t="shared" si="5"/>
        <v>0</v>
      </c>
      <c r="AH39" s="285">
        <f t="shared" si="5"/>
        <v>0</v>
      </c>
      <c r="AI39" s="286">
        <f t="shared" si="5"/>
        <v>0</v>
      </c>
      <c r="AJ39" s="308">
        <f t="shared" si="5"/>
        <v>0</v>
      </c>
      <c r="AK39" s="288">
        <f t="shared" si="5"/>
        <v>0</v>
      </c>
      <c r="AL39" s="308">
        <f t="shared" si="5"/>
        <v>0</v>
      </c>
      <c r="AM39" s="317">
        <f t="shared" si="5"/>
        <v>0</v>
      </c>
      <c r="AN39" s="318">
        <f>SUM(C39:AM39)</f>
        <v>10968</v>
      </c>
      <c r="AO39" s="79"/>
    </row>
    <row r="40" spans="1:41" ht="8.1999999999999993" customHeight="1" x14ac:dyDescent="0.25">
      <c r="A40" s="63"/>
      <c r="B40" s="64"/>
      <c r="C40" s="281"/>
      <c r="D40" s="281"/>
      <c r="E40" s="281"/>
      <c r="F40" s="281"/>
      <c r="G40" s="281"/>
      <c r="H40" s="312"/>
      <c r="I40" s="281"/>
      <c r="J40" s="281"/>
      <c r="K40" s="281"/>
      <c r="L40" s="281"/>
      <c r="M40" s="312"/>
      <c r="N40" s="312"/>
      <c r="O40" s="281"/>
      <c r="P40" s="281"/>
      <c r="Q40" s="281"/>
      <c r="R40" s="281"/>
      <c r="S40" s="281"/>
      <c r="T40" s="281"/>
      <c r="U40" s="281"/>
      <c r="V40" s="312"/>
      <c r="W40" s="312"/>
      <c r="X40" s="281"/>
      <c r="Y40" s="281"/>
      <c r="Z40" s="281"/>
      <c r="AA40" s="281"/>
      <c r="AB40" s="312"/>
      <c r="AC40" s="312"/>
      <c r="AD40" s="312"/>
      <c r="AE40" s="312"/>
      <c r="AF40" s="312"/>
      <c r="AG40" s="312"/>
      <c r="AH40" s="312"/>
      <c r="AI40" s="312"/>
      <c r="AJ40" s="312"/>
      <c r="AK40" s="312"/>
      <c r="AL40" s="312"/>
      <c r="AM40" s="282"/>
      <c r="AN40" s="283"/>
      <c r="AO40" s="124"/>
    </row>
    <row r="41" spans="1:41" x14ac:dyDescent="0.25">
      <c r="A41" s="58" t="s">
        <v>452</v>
      </c>
      <c r="B41" s="59" t="s">
        <v>51</v>
      </c>
      <c r="C41" s="313"/>
      <c r="D41" s="313"/>
      <c r="E41" s="313"/>
      <c r="F41" s="312"/>
      <c r="G41" s="312"/>
      <c r="H41" s="312"/>
      <c r="I41" s="312"/>
      <c r="J41" s="312"/>
      <c r="K41" s="313"/>
      <c r="L41" s="312"/>
      <c r="M41" s="313"/>
      <c r="N41" s="312"/>
      <c r="O41" s="312"/>
      <c r="P41" s="312"/>
      <c r="Q41" s="312"/>
      <c r="R41" s="312"/>
      <c r="S41" s="312"/>
      <c r="T41" s="312"/>
      <c r="U41" s="313"/>
      <c r="V41" s="313"/>
      <c r="W41" s="313"/>
      <c r="X41" s="312"/>
      <c r="Y41" s="312"/>
      <c r="Z41" s="312"/>
      <c r="AA41" s="312"/>
      <c r="AB41" s="313"/>
      <c r="AC41" s="313"/>
      <c r="AD41" s="313"/>
      <c r="AE41" s="313"/>
      <c r="AF41" s="313"/>
      <c r="AG41" s="313"/>
      <c r="AH41" s="313"/>
      <c r="AI41" s="313"/>
      <c r="AJ41" s="313"/>
      <c r="AK41" s="313"/>
      <c r="AL41" s="313"/>
      <c r="AM41" s="312"/>
      <c r="AN41" s="314"/>
      <c r="AO41" s="124"/>
    </row>
    <row r="42" spans="1:41" ht="14.4" customHeight="1" x14ac:dyDescent="0.25">
      <c r="A42" s="65" t="s">
        <v>453</v>
      </c>
      <c r="B42" s="61" t="s">
        <v>454</v>
      </c>
      <c r="C42" s="284">
        <v>0</v>
      </c>
      <c r="D42" s="285">
        <v>0</v>
      </c>
      <c r="E42" s="286">
        <v>0</v>
      </c>
      <c r="F42" s="287">
        <v>0</v>
      </c>
      <c r="G42" s="287">
        <v>0</v>
      </c>
      <c r="H42" s="320">
        <v>0</v>
      </c>
      <c r="I42" s="287">
        <v>0</v>
      </c>
      <c r="J42" s="287">
        <v>0</v>
      </c>
      <c r="K42" s="289">
        <v>0</v>
      </c>
      <c r="L42" s="287">
        <v>0</v>
      </c>
      <c r="M42" s="289">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7">
        <v>0</v>
      </c>
      <c r="AF42" s="288">
        <v>0</v>
      </c>
      <c r="AG42" s="285">
        <v>0</v>
      </c>
      <c r="AH42" s="285">
        <v>0</v>
      </c>
      <c r="AI42" s="286">
        <v>0</v>
      </c>
      <c r="AJ42" s="287">
        <v>0</v>
      </c>
      <c r="AK42" s="288">
        <v>0</v>
      </c>
      <c r="AL42" s="287">
        <v>0</v>
      </c>
      <c r="AM42" s="287">
        <v>0</v>
      </c>
      <c r="AN42" s="290">
        <f>SUM(C42:AM42)</f>
        <v>0</v>
      </c>
      <c r="AO42" s="124"/>
    </row>
    <row r="43" spans="1:41" ht="14.4" customHeight="1" x14ac:dyDescent="0.25">
      <c r="A43" s="65" t="s">
        <v>357</v>
      </c>
      <c r="B43" s="61" t="s">
        <v>455</v>
      </c>
      <c r="C43" s="284">
        <v>0</v>
      </c>
      <c r="D43" s="285">
        <v>0</v>
      </c>
      <c r="E43" s="286">
        <v>0</v>
      </c>
      <c r="F43" s="287">
        <v>0</v>
      </c>
      <c r="G43" s="287">
        <v>0</v>
      </c>
      <c r="H43" s="321">
        <v>0</v>
      </c>
      <c r="I43" s="287">
        <v>0</v>
      </c>
      <c r="J43" s="287">
        <v>477</v>
      </c>
      <c r="K43" s="289">
        <v>0</v>
      </c>
      <c r="L43" s="287">
        <v>158</v>
      </c>
      <c r="M43" s="289">
        <v>0</v>
      </c>
      <c r="N43" s="287">
        <v>0</v>
      </c>
      <c r="O43" s="287">
        <v>0</v>
      </c>
      <c r="P43" s="287">
        <v>0</v>
      </c>
      <c r="Q43" s="287">
        <v>0</v>
      </c>
      <c r="R43" s="287">
        <v>0</v>
      </c>
      <c r="S43" s="287">
        <v>14</v>
      </c>
      <c r="T43" s="287">
        <v>0</v>
      </c>
      <c r="U43" s="287">
        <v>0</v>
      </c>
      <c r="V43" s="287">
        <v>0</v>
      </c>
      <c r="W43" s="287">
        <v>0</v>
      </c>
      <c r="X43" s="287">
        <v>0</v>
      </c>
      <c r="Y43" s="287">
        <v>0</v>
      </c>
      <c r="Z43" s="287">
        <v>0</v>
      </c>
      <c r="AA43" s="287">
        <v>0</v>
      </c>
      <c r="AB43" s="287">
        <v>0</v>
      </c>
      <c r="AC43" s="287">
        <v>0</v>
      </c>
      <c r="AD43" s="287">
        <v>0</v>
      </c>
      <c r="AE43" s="287">
        <v>0</v>
      </c>
      <c r="AF43" s="288">
        <v>0</v>
      </c>
      <c r="AG43" s="285">
        <v>0</v>
      </c>
      <c r="AH43" s="285">
        <v>0</v>
      </c>
      <c r="AI43" s="286">
        <v>0</v>
      </c>
      <c r="AJ43" s="287">
        <v>0</v>
      </c>
      <c r="AK43" s="288">
        <v>0</v>
      </c>
      <c r="AL43" s="287">
        <v>0</v>
      </c>
      <c r="AM43" s="287">
        <v>0</v>
      </c>
      <c r="AN43" s="290">
        <f>SUM(C43:AM43)</f>
        <v>649</v>
      </c>
      <c r="AO43" s="124"/>
    </row>
    <row r="44" spans="1:41" ht="14.4" customHeight="1" x14ac:dyDescent="0.25">
      <c r="A44" s="65" t="s">
        <v>456</v>
      </c>
      <c r="B44" s="61" t="s">
        <v>457</v>
      </c>
      <c r="C44" s="284">
        <v>0</v>
      </c>
      <c r="D44" s="285">
        <v>0</v>
      </c>
      <c r="E44" s="286">
        <v>0</v>
      </c>
      <c r="F44" s="287">
        <v>0</v>
      </c>
      <c r="G44" s="287">
        <v>0</v>
      </c>
      <c r="H44" s="320">
        <v>0</v>
      </c>
      <c r="I44" s="287">
        <v>0</v>
      </c>
      <c r="J44" s="287">
        <v>9</v>
      </c>
      <c r="K44" s="289">
        <v>0</v>
      </c>
      <c r="L44" s="287">
        <v>85</v>
      </c>
      <c r="M44" s="289">
        <v>0</v>
      </c>
      <c r="N44" s="287">
        <v>8875</v>
      </c>
      <c r="O44" s="287">
        <v>0</v>
      </c>
      <c r="P44" s="287">
        <v>0</v>
      </c>
      <c r="Q44" s="287">
        <v>0</v>
      </c>
      <c r="R44" s="287">
        <v>0</v>
      </c>
      <c r="S44" s="287">
        <v>18</v>
      </c>
      <c r="T44" s="287">
        <v>0</v>
      </c>
      <c r="U44" s="287">
        <v>166</v>
      </c>
      <c r="V44" s="287">
        <v>0</v>
      </c>
      <c r="W44" s="287">
        <v>0</v>
      </c>
      <c r="X44" s="287">
        <v>0</v>
      </c>
      <c r="Y44" s="287">
        <v>0</v>
      </c>
      <c r="Z44" s="287">
        <v>0</v>
      </c>
      <c r="AA44" s="287">
        <v>0</v>
      </c>
      <c r="AB44" s="287">
        <v>0</v>
      </c>
      <c r="AC44" s="287">
        <v>0</v>
      </c>
      <c r="AD44" s="287">
        <v>0</v>
      </c>
      <c r="AE44" s="287">
        <v>0</v>
      </c>
      <c r="AF44" s="288">
        <v>0</v>
      </c>
      <c r="AG44" s="285">
        <v>0</v>
      </c>
      <c r="AH44" s="285">
        <v>0</v>
      </c>
      <c r="AI44" s="286">
        <v>0</v>
      </c>
      <c r="AJ44" s="287">
        <v>0</v>
      </c>
      <c r="AK44" s="288">
        <v>0</v>
      </c>
      <c r="AL44" s="287">
        <v>0</v>
      </c>
      <c r="AM44" s="287">
        <v>129</v>
      </c>
      <c r="AN44" s="290">
        <f>SUM(C44:AM44)</f>
        <v>9282</v>
      </c>
      <c r="AO44" s="124"/>
    </row>
    <row r="45" spans="1:41" ht="14.4" customHeight="1" x14ac:dyDescent="0.25">
      <c r="A45" s="434" t="s">
        <v>458</v>
      </c>
      <c r="B45" s="435"/>
      <c r="C45" s="284">
        <f>SUM(C42:C44)</f>
        <v>0</v>
      </c>
      <c r="D45" s="285">
        <f t="shared" ref="D45:AM45" si="6">SUM(D42:D44)</f>
        <v>0</v>
      </c>
      <c r="E45" s="286">
        <f t="shared" si="6"/>
        <v>0</v>
      </c>
      <c r="F45" s="317">
        <f t="shared" si="6"/>
        <v>0</v>
      </c>
      <c r="G45" s="317">
        <f t="shared" si="6"/>
        <v>0</v>
      </c>
      <c r="H45" s="322">
        <f t="shared" si="6"/>
        <v>0</v>
      </c>
      <c r="I45" s="317">
        <f t="shared" si="6"/>
        <v>0</v>
      </c>
      <c r="J45" s="317">
        <f t="shared" si="6"/>
        <v>486</v>
      </c>
      <c r="K45" s="289">
        <f t="shared" si="6"/>
        <v>0</v>
      </c>
      <c r="L45" s="317">
        <f t="shared" si="6"/>
        <v>243</v>
      </c>
      <c r="M45" s="289">
        <f t="shared" si="6"/>
        <v>0</v>
      </c>
      <c r="N45" s="317">
        <f t="shared" si="6"/>
        <v>8875</v>
      </c>
      <c r="O45" s="317">
        <f t="shared" si="6"/>
        <v>0</v>
      </c>
      <c r="P45" s="317">
        <f t="shared" si="6"/>
        <v>0</v>
      </c>
      <c r="Q45" s="317">
        <f t="shared" si="6"/>
        <v>0</v>
      </c>
      <c r="R45" s="317">
        <f t="shared" si="6"/>
        <v>0</v>
      </c>
      <c r="S45" s="317">
        <f t="shared" si="6"/>
        <v>32</v>
      </c>
      <c r="T45" s="317">
        <f t="shared" si="6"/>
        <v>0</v>
      </c>
      <c r="U45" s="317">
        <f t="shared" si="6"/>
        <v>166</v>
      </c>
      <c r="V45" s="308">
        <f t="shared" si="6"/>
        <v>0</v>
      </c>
      <c r="W45" s="308">
        <f t="shared" si="6"/>
        <v>0</v>
      </c>
      <c r="X45" s="317">
        <f t="shared" si="6"/>
        <v>0</v>
      </c>
      <c r="Y45" s="317">
        <f t="shared" si="6"/>
        <v>0</v>
      </c>
      <c r="Z45" s="317">
        <f t="shared" si="6"/>
        <v>0</v>
      </c>
      <c r="AA45" s="317">
        <f t="shared" si="6"/>
        <v>0</v>
      </c>
      <c r="AB45" s="308">
        <f t="shared" si="6"/>
        <v>0</v>
      </c>
      <c r="AC45" s="308">
        <f t="shared" si="6"/>
        <v>0</v>
      </c>
      <c r="AD45" s="308">
        <f t="shared" si="6"/>
        <v>0</v>
      </c>
      <c r="AE45" s="308">
        <f t="shared" si="6"/>
        <v>0</v>
      </c>
      <c r="AF45" s="288">
        <f t="shared" si="6"/>
        <v>0</v>
      </c>
      <c r="AG45" s="285">
        <f t="shared" si="6"/>
        <v>0</v>
      </c>
      <c r="AH45" s="285">
        <f t="shared" si="6"/>
        <v>0</v>
      </c>
      <c r="AI45" s="286">
        <f t="shared" si="6"/>
        <v>0</v>
      </c>
      <c r="AJ45" s="308">
        <f t="shared" si="6"/>
        <v>0</v>
      </c>
      <c r="AK45" s="288">
        <f t="shared" si="6"/>
        <v>0</v>
      </c>
      <c r="AL45" s="308">
        <f t="shared" si="6"/>
        <v>0</v>
      </c>
      <c r="AM45" s="317">
        <f t="shared" si="6"/>
        <v>129</v>
      </c>
      <c r="AN45" s="318">
        <f>SUM(C45:AM45)</f>
        <v>9931</v>
      </c>
      <c r="AO45" s="79"/>
    </row>
    <row r="46" spans="1:41" ht="8.1999999999999993" customHeight="1" x14ac:dyDescent="0.25">
      <c r="A46" s="63"/>
      <c r="B46" s="64"/>
      <c r="C46" s="312"/>
      <c r="D46" s="312"/>
      <c r="E46" s="312"/>
      <c r="F46" s="281"/>
      <c r="G46" s="281"/>
      <c r="H46" s="281"/>
      <c r="I46" s="281"/>
      <c r="J46" s="281"/>
      <c r="K46" s="312"/>
      <c r="L46" s="281"/>
      <c r="M46" s="312"/>
      <c r="N46" s="281"/>
      <c r="O46" s="281"/>
      <c r="P46" s="281"/>
      <c r="Q46" s="281"/>
      <c r="R46" s="281"/>
      <c r="S46" s="281"/>
      <c r="T46" s="281"/>
      <c r="U46" s="281"/>
      <c r="V46" s="312"/>
      <c r="W46" s="312"/>
      <c r="X46" s="281"/>
      <c r="Y46" s="281"/>
      <c r="Z46" s="281"/>
      <c r="AA46" s="281"/>
      <c r="AB46" s="312"/>
      <c r="AC46" s="312"/>
      <c r="AD46" s="312"/>
      <c r="AE46" s="312"/>
      <c r="AF46" s="312"/>
      <c r="AG46" s="312"/>
      <c r="AH46" s="312"/>
      <c r="AI46" s="312"/>
      <c r="AJ46" s="312"/>
      <c r="AK46" s="312"/>
      <c r="AL46" s="312"/>
      <c r="AM46" s="281"/>
      <c r="AN46" s="283"/>
      <c r="AO46" s="124"/>
    </row>
    <row r="47" spans="1:41" x14ac:dyDescent="0.25">
      <c r="A47" s="58" t="s">
        <v>459</v>
      </c>
      <c r="B47" s="59" t="s">
        <v>460</v>
      </c>
      <c r="C47" s="313"/>
      <c r="D47" s="313"/>
      <c r="E47" s="313"/>
      <c r="F47" s="312"/>
      <c r="G47" s="312"/>
      <c r="H47" s="313"/>
      <c r="I47" s="312"/>
      <c r="J47" s="312"/>
      <c r="K47" s="313"/>
      <c r="L47" s="312"/>
      <c r="M47" s="313"/>
      <c r="N47" s="313"/>
      <c r="O47" s="312"/>
      <c r="P47" s="312"/>
      <c r="Q47" s="312"/>
      <c r="R47" s="312"/>
      <c r="S47" s="312"/>
      <c r="T47" s="312"/>
      <c r="U47" s="313"/>
      <c r="V47" s="313"/>
      <c r="W47" s="313"/>
      <c r="X47" s="312"/>
      <c r="Y47" s="312"/>
      <c r="Z47" s="312"/>
      <c r="AA47" s="312"/>
      <c r="AB47" s="313"/>
      <c r="AC47" s="313"/>
      <c r="AD47" s="313"/>
      <c r="AE47" s="313"/>
      <c r="AF47" s="313"/>
      <c r="AG47" s="313"/>
      <c r="AH47" s="313"/>
      <c r="AI47" s="313"/>
      <c r="AJ47" s="313"/>
      <c r="AK47" s="313"/>
      <c r="AL47" s="313"/>
      <c r="AM47" s="312"/>
      <c r="AN47" s="314"/>
      <c r="AO47" s="124"/>
    </row>
    <row r="48" spans="1:41" ht="14.4" customHeight="1" x14ac:dyDescent="0.25">
      <c r="A48" s="65" t="s">
        <v>34</v>
      </c>
      <c r="B48" s="61" t="s">
        <v>461</v>
      </c>
      <c r="C48" s="284">
        <v>0</v>
      </c>
      <c r="D48" s="285">
        <v>0</v>
      </c>
      <c r="E48" s="298">
        <v>0</v>
      </c>
      <c r="F48" s="287">
        <v>0</v>
      </c>
      <c r="G48" s="287">
        <v>0</v>
      </c>
      <c r="H48" s="289">
        <v>0</v>
      </c>
      <c r="I48" s="287">
        <v>12</v>
      </c>
      <c r="J48" s="287">
        <v>0</v>
      </c>
      <c r="K48" s="315">
        <v>0</v>
      </c>
      <c r="L48" s="287">
        <v>16</v>
      </c>
      <c r="M48" s="288">
        <v>0</v>
      </c>
      <c r="N48" s="286">
        <v>0</v>
      </c>
      <c r="O48" s="287">
        <v>0</v>
      </c>
      <c r="P48" s="287">
        <v>0</v>
      </c>
      <c r="Q48" s="287">
        <v>0</v>
      </c>
      <c r="R48" s="287">
        <v>0</v>
      </c>
      <c r="S48" s="287">
        <v>0</v>
      </c>
      <c r="T48" s="287">
        <v>0</v>
      </c>
      <c r="U48" s="287">
        <v>0</v>
      </c>
      <c r="V48" s="287">
        <v>0</v>
      </c>
      <c r="W48" s="289">
        <v>0</v>
      </c>
      <c r="X48" s="287">
        <v>0</v>
      </c>
      <c r="Y48" s="287">
        <v>0</v>
      </c>
      <c r="Z48" s="287">
        <v>0</v>
      </c>
      <c r="AA48" s="287">
        <v>0</v>
      </c>
      <c r="AB48" s="287">
        <v>0</v>
      </c>
      <c r="AC48" s="287">
        <v>0</v>
      </c>
      <c r="AD48" s="287">
        <v>0</v>
      </c>
      <c r="AE48" s="287">
        <v>0</v>
      </c>
      <c r="AF48" s="288">
        <v>0</v>
      </c>
      <c r="AG48" s="285">
        <v>0</v>
      </c>
      <c r="AH48" s="285">
        <v>0</v>
      </c>
      <c r="AI48" s="286">
        <v>0</v>
      </c>
      <c r="AJ48" s="287">
        <v>0</v>
      </c>
      <c r="AK48" s="288">
        <v>0</v>
      </c>
      <c r="AL48" s="287">
        <v>0</v>
      </c>
      <c r="AM48" s="287">
        <v>0</v>
      </c>
      <c r="AN48" s="290">
        <f t="shared" ref="AN48:AN55" si="7">SUM(C48:AM48)</f>
        <v>28</v>
      </c>
      <c r="AO48" s="124"/>
    </row>
    <row r="49" spans="1:41" ht="14.4" customHeight="1" x14ac:dyDescent="0.25">
      <c r="A49" s="65" t="s">
        <v>35</v>
      </c>
      <c r="B49" s="61" t="s">
        <v>462</v>
      </c>
      <c r="C49" s="284">
        <v>0</v>
      </c>
      <c r="D49" s="286">
        <v>0</v>
      </c>
      <c r="E49" s="287">
        <v>0</v>
      </c>
      <c r="F49" s="287">
        <v>0</v>
      </c>
      <c r="G49" s="287">
        <v>2</v>
      </c>
      <c r="H49" s="289">
        <v>0</v>
      </c>
      <c r="I49" s="287">
        <v>-7</v>
      </c>
      <c r="J49" s="287">
        <v>1988</v>
      </c>
      <c r="K49" s="315">
        <v>0</v>
      </c>
      <c r="L49" s="287">
        <v>671</v>
      </c>
      <c r="M49" s="288">
        <v>0</v>
      </c>
      <c r="N49" s="286">
        <v>0</v>
      </c>
      <c r="O49" s="287">
        <v>0</v>
      </c>
      <c r="P49" s="287">
        <v>0</v>
      </c>
      <c r="Q49" s="287">
        <v>0</v>
      </c>
      <c r="R49" s="287">
        <v>0</v>
      </c>
      <c r="S49" s="287">
        <v>0</v>
      </c>
      <c r="T49" s="287">
        <v>0</v>
      </c>
      <c r="U49" s="287">
        <v>0</v>
      </c>
      <c r="V49" s="287">
        <v>0</v>
      </c>
      <c r="W49" s="289">
        <v>0</v>
      </c>
      <c r="X49" s="287">
        <v>0</v>
      </c>
      <c r="Y49" s="287">
        <v>0</v>
      </c>
      <c r="Z49" s="287">
        <v>0</v>
      </c>
      <c r="AA49" s="287">
        <v>0</v>
      </c>
      <c r="AB49" s="287">
        <v>0</v>
      </c>
      <c r="AC49" s="287">
        <v>0</v>
      </c>
      <c r="AD49" s="287">
        <v>0</v>
      </c>
      <c r="AE49" s="287">
        <v>0</v>
      </c>
      <c r="AF49" s="288">
        <v>0</v>
      </c>
      <c r="AG49" s="285">
        <v>0</v>
      </c>
      <c r="AH49" s="285">
        <v>0</v>
      </c>
      <c r="AI49" s="286">
        <v>0</v>
      </c>
      <c r="AJ49" s="287">
        <v>0</v>
      </c>
      <c r="AK49" s="288">
        <v>0</v>
      </c>
      <c r="AL49" s="287">
        <v>0</v>
      </c>
      <c r="AM49" s="287">
        <v>0</v>
      </c>
      <c r="AN49" s="290">
        <f t="shared" si="7"/>
        <v>2654</v>
      </c>
      <c r="AO49" s="124"/>
    </row>
    <row r="50" spans="1:41" ht="14.4" customHeight="1" x14ac:dyDescent="0.25">
      <c r="A50" s="65" t="s">
        <v>36</v>
      </c>
      <c r="B50" s="61" t="s">
        <v>463</v>
      </c>
      <c r="C50" s="284">
        <v>0</v>
      </c>
      <c r="D50" s="285">
        <v>0</v>
      </c>
      <c r="E50" s="321">
        <v>0</v>
      </c>
      <c r="F50" s="287">
        <v>0</v>
      </c>
      <c r="G50" s="287">
        <v>0</v>
      </c>
      <c r="H50" s="289">
        <v>0</v>
      </c>
      <c r="I50" s="287">
        <v>0</v>
      </c>
      <c r="J50" s="287">
        <v>0</v>
      </c>
      <c r="K50" s="315">
        <v>0</v>
      </c>
      <c r="L50" s="287">
        <v>150</v>
      </c>
      <c r="M50" s="288">
        <v>0</v>
      </c>
      <c r="N50" s="286">
        <v>0</v>
      </c>
      <c r="O50" s="287">
        <v>0</v>
      </c>
      <c r="P50" s="287">
        <v>0</v>
      </c>
      <c r="Q50" s="287">
        <v>0</v>
      </c>
      <c r="R50" s="287">
        <v>0</v>
      </c>
      <c r="S50" s="287">
        <v>0</v>
      </c>
      <c r="T50" s="287">
        <v>0</v>
      </c>
      <c r="U50" s="287">
        <v>15</v>
      </c>
      <c r="V50" s="287">
        <v>0</v>
      </c>
      <c r="W50" s="289">
        <v>0</v>
      </c>
      <c r="X50" s="287">
        <v>0</v>
      </c>
      <c r="Y50" s="287">
        <v>0</v>
      </c>
      <c r="Z50" s="287">
        <v>0</v>
      </c>
      <c r="AA50" s="287">
        <v>0</v>
      </c>
      <c r="AB50" s="287">
        <v>0</v>
      </c>
      <c r="AC50" s="287">
        <v>0</v>
      </c>
      <c r="AD50" s="287">
        <v>9</v>
      </c>
      <c r="AE50" s="287">
        <v>0</v>
      </c>
      <c r="AF50" s="288">
        <v>0</v>
      </c>
      <c r="AG50" s="285">
        <v>0</v>
      </c>
      <c r="AH50" s="285">
        <v>0</v>
      </c>
      <c r="AI50" s="286">
        <v>0</v>
      </c>
      <c r="AJ50" s="287">
        <v>0</v>
      </c>
      <c r="AK50" s="288">
        <v>0</v>
      </c>
      <c r="AL50" s="287">
        <v>0</v>
      </c>
      <c r="AM50" s="287">
        <v>0</v>
      </c>
      <c r="AN50" s="290">
        <f t="shared" si="7"/>
        <v>174</v>
      </c>
      <c r="AO50" s="124"/>
    </row>
    <row r="51" spans="1:41" ht="14.4" customHeight="1" x14ac:dyDescent="0.25">
      <c r="A51" s="65" t="s">
        <v>37</v>
      </c>
      <c r="B51" s="61" t="s">
        <v>254</v>
      </c>
      <c r="C51" s="284">
        <v>0</v>
      </c>
      <c r="D51" s="286">
        <v>0</v>
      </c>
      <c r="E51" s="287">
        <v>0</v>
      </c>
      <c r="F51" s="287">
        <v>0</v>
      </c>
      <c r="G51" s="287">
        <v>0</v>
      </c>
      <c r="H51" s="289">
        <v>0</v>
      </c>
      <c r="I51" s="287">
        <v>43</v>
      </c>
      <c r="J51" s="287">
        <v>83</v>
      </c>
      <c r="K51" s="315">
        <v>0</v>
      </c>
      <c r="L51" s="287">
        <v>1218</v>
      </c>
      <c r="M51" s="288">
        <v>0</v>
      </c>
      <c r="N51" s="286">
        <v>0</v>
      </c>
      <c r="O51" s="287">
        <v>0</v>
      </c>
      <c r="P51" s="287">
        <v>0</v>
      </c>
      <c r="Q51" s="287">
        <v>0</v>
      </c>
      <c r="R51" s="287">
        <v>0</v>
      </c>
      <c r="S51" s="287">
        <v>0</v>
      </c>
      <c r="T51" s="287">
        <v>0</v>
      </c>
      <c r="U51" s="287">
        <v>0</v>
      </c>
      <c r="V51" s="287">
        <v>0</v>
      </c>
      <c r="W51" s="289">
        <v>0</v>
      </c>
      <c r="X51" s="287">
        <v>0</v>
      </c>
      <c r="Y51" s="287">
        <v>0</v>
      </c>
      <c r="Z51" s="287">
        <v>0</v>
      </c>
      <c r="AA51" s="287">
        <v>0</v>
      </c>
      <c r="AB51" s="287">
        <v>0</v>
      </c>
      <c r="AC51" s="287">
        <v>0</v>
      </c>
      <c r="AD51" s="287">
        <v>23</v>
      </c>
      <c r="AE51" s="287">
        <v>0</v>
      </c>
      <c r="AF51" s="288">
        <v>0</v>
      </c>
      <c r="AG51" s="285">
        <v>0</v>
      </c>
      <c r="AH51" s="285">
        <v>0</v>
      </c>
      <c r="AI51" s="286">
        <v>0</v>
      </c>
      <c r="AJ51" s="287">
        <v>0</v>
      </c>
      <c r="AK51" s="288">
        <v>0</v>
      </c>
      <c r="AL51" s="287">
        <v>0</v>
      </c>
      <c r="AM51" s="287">
        <v>672</v>
      </c>
      <c r="AN51" s="290">
        <f t="shared" si="7"/>
        <v>2039</v>
      </c>
      <c r="AO51" s="124"/>
    </row>
    <row r="52" spans="1:41" ht="14.4" customHeight="1" x14ac:dyDescent="0.25">
      <c r="A52" s="65" t="s">
        <v>38</v>
      </c>
      <c r="B52" s="61" t="s">
        <v>464</v>
      </c>
      <c r="C52" s="284">
        <v>0</v>
      </c>
      <c r="D52" s="286">
        <v>0</v>
      </c>
      <c r="E52" s="287">
        <v>0</v>
      </c>
      <c r="F52" s="287">
        <v>0</v>
      </c>
      <c r="G52" s="287">
        <v>0</v>
      </c>
      <c r="H52" s="289">
        <v>0</v>
      </c>
      <c r="I52" s="287">
        <v>0</v>
      </c>
      <c r="J52" s="287">
        <v>0</v>
      </c>
      <c r="K52" s="315">
        <v>0</v>
      </c>
      <c r="L52" s="287">
        <v>0</v>
      </c>
      <c r="M52" s="288">
        <v>0</v>
      </c>
      <c r="N52" s="286">
        <v>0</v>
      </c>
      <c r="O52" s="287">
        <v>0</v>
      </c>
      <c r="P52" s="287">
        <v>0</v>
      </c>
      <c r="Q52" s="287">
        <v>0</v>
      </c>
      <c r="R52" s="287">
        <v>0</v>
      </c>
      <c r="S52" s="287">
        <v>0</v>
      </c>
      <c r="T52" s="287">
        <v>0</v>
      </c>
      <c r="U52" s="287">
        <v>0</v>
      </c>
      <c r="V52" s="287">
        <v>0</v>
      </c>
      <c r="W52" s="289">
        <v>0</v>
      </c>
      <c r="X52" s="287">
        <v>0</v>
      </c>
      <c r="Y52" s="287">
        <v>0</v>
      </c>
      <c r="Z52" s="287">
        <v>0</v>
      </c>
      <c r="AA52" s="287">
        <v>0</v>
      </c>
      <c r="AB52" s="287">
        <v>0</v>
      </c>
      <c r="AC52" s="287">
        <v>0</v>
      </c>
      <c r="AD52" s="287">
        <v>0</v>
      </c>
      <c r="AE52" s="287">
        <v>0</v>
      </c>
      <c r="AF52" s="288">
        <v>0</v>
      </c>
      <c r="AG52" s="285">
        <v>0</v>
      </c>
      <c r="AH52" s="285">
        <v>0</v>
      </c>
      <c r="AI52" s="286">
        <v>0</v>
      </c>
      <c r="AJ52" s="287">
        <v>0</v>
      </c>
      <c r="AK52" s="288">
        <v>0</v>
      </c>
      <c r="AL52" s="287">
        <v>0</v>
      </c>
      <c r="AM52" s="287">
        <v>0</v>
      </c>
      <c r="AN52" s="290">
        <f t="shared" si="7"/>
        <v>0</v>
      </c>
      <c r="AO52" s="124"/>
    </row>
    <row r="53" spans="1:41" ht="14.4" customHeight="1" x14ac:dyDescent="0.25">
      <c r="A53" s="65" t="s">
        <v>39</v>
      </c>
      <c r="B53" s="61" t="s">
        <v>465</v>
      </c>
      <c r="C53" s="284">
        <v>0</v>
      </c>
      <c r="D53" s="286">
        <v>0</v>
      </c>
      <c r="E53" s="287">
        <v>0</v>
      </c>
      <c r="F53" s="287">
        <v>0</v>
      </c>
      <c r="G53" s="287">
        <v>0</v>
      </c>
      <c r="H53" s="289">
        <v>0</v>
      </c>
      <c r="I53" s="287">
        <v>0</v>
      </c>
      <c r="J53" s="287">
        <v>0</v>
      </c>
      <c r="K53" s="315">
        <v>0</v>
      </c>
      <c r="L53" s="287">
        <v>0</v>
      </c>
      <c r="M53" s="288">
        <v>0</v>
      </c>
      <c r="N53" s="286">
        <v>0</v>
      </c>
      <c r="O53" s="287">
        <v>0</v>
      </c>
      <c r="P53" s="287">
        <v>0</v>
      </c>
      <c r="Q53" s="287">
        <v>0</v>
      </c>
      <c r="R53" s="287">
        <v>0</v>
      </c>
      <c r="S53" s="287">
        <v>0</v>
      </c>
      <c r="T53" s="287">
        <v>0</v>
      </c>
      <c r="U53" s="287">
        <v>0</v>
      </c>
      <c r="V53" s="287">
        <v>0</v>
      </c>
      <c r="W53" s="289">
        <v>0</v>
      </c>
      <c r="X53" s="287">
        <v>0</v>
      </c>
      <c r="Y53" s="287">
        <v>0</v>
      </c>
      <c r="Z53" s="287">
        <v>0</v>
      </c>
      <c r="AA53" s="287">
        <v>0</v>
      </c>
      <c r="AB53" s="287">
        <v>0</v>
      </c>
      <c r="AC53" s="287">
        <v>0</v>
      </c>
      <c r="AD53" s="287">
        <v>0</v>
      </c>
      <c r="AE53" s="287">
        <v>0</v>
      </c>
      <c r="AF53" s="288">
        <v>0</v>
      </c>
      <c r="AG53" s="285">
        <v>0</v>
      </c>
      <c r="AH53" s="285">
        <v>0</v>
      </c>
      <c r="AI53" s="286">
        <v>0</v>
      </c>
      <c r="AJ53" s="287">
        <v>0</v>
      </c>
      <c r="AK53" s="288">
        <v>0</v>
      </c>
      <c r="AL53" s="287">
        <v>0</v>
      </c>
      <c r="AM53" s="287">
        <v>0</v>
      </c>
      <c r="AN53" s="290">
        <f t="shared" si="7"/>
        <v>0</v>
      </c>
      <c r="AO53" s="124"/>
    </row>
    <row r="54" spans="1:41" ht="14.4" customHeight="1" x14ac:dyDescent="0.25">
      <c r="A54" s="65" t="s">
        <v>40</v>
      </c>
      <c r="B54" s="61" t="s">
        <v>466</v>
      </c>
      <c r="C54" s="284">
        <v>0</v>
      </c>
      <c r="D54" s="286">
        <v>0</v>
      </c>
      <c r="E54" s="287">
        <v>0</v>
      </c>
      <c r="F54" s="287">
        <v>1</v>
      </c>
      <c r="G54" s="287">
        <v>135</v>
      </c>
      <c r="H54" s="289">
        <v>0</v>
      </c>
      <c r="I54" s="287">
        <v>6</v>
      </c>
      <c r="J54" s="287">
        <v>30</v>
      </c>
      <c r="K54" s="287">
        <v>0</v>
      </c>
      <c r="L54" s="287">
        <v>113</v>
      </c>
      <c r="M54" s="288">
        <v>0</v>
      </c>
      <c r="N54" s="287">
        <v>0</v>
      </c>
      <c r="O54" s="287">
        <v>0</v>
      </c>
      <c r="P54" s="287">
        <v>0</v>
      </c>
      <c r="Q54" s="287">
        <v>0</v>
      </c>
      <c r="R54" s="287">
        <v>0</v>
      </c>
      <c r="S54" s="287">
        <v>0</v>
      </c>
      <c r="T54" s="287">
        <v>0</v>
      </c>
      <c r="U54" s="287">
        <v>0</v>
      </c>
      <c r="V54" s="287">
        <v>0</v>
      </c>
      <c r="W54" s="289">
        <v>0</v>
      </c>
      <c r="X54" s="287">
        <v>0</v>
      </c>
      <c r="Y54" s="287">
        <v>0</v>
      </c>
      <c r="Z54" s="287">
        <v>0</v>
      </c>
      <c r="AA54" s="287">
        <v>0</v>
      </c>
      <c r="AB54" s="287">
        <v>0</v>
      </c>
      <c r="AC54" s="287">
        <v>0</v>
      </c>
      <c r="AD54" s="287">
        <v>0</v>
      </c>
      <c r="AE54" s="287">
        <v>0</v>
      </c>
      <c r="AF54" s="288">
        <v>0</v>
      </c>
      <c r="AG54" s="285">
        <v>0</v>
      </c>
      <c r="AH54" s="285">
        <v>0</v>
      </c>
      <c r="AI54" s="286">
        <v>0</v>
      </c>
      <c r="AJ54" s="287">
        <v>0</v>
      </c>
      <c r="AK54" s="288">
        <v>0</v>
      </c>
      <c r="AL54" s="287">
        <v>0</v>
      </c>
      <c r="AM54" s="287">
        <v>0</v>
      </c>
      <c r="AN54" s="290">
        <f t="shared" si="7"/>
        <v>285</v>
      </c>
      <c r="AO54" s="124"/>
    </row>
    <row r="55" spans="1:41" ht="14.4" customHeight="1" x14ac:dyDescent="0.25">
      <c r="A55" s="434" t="s">
        <v>467</v>
      </c>
      <c r="B55" s="435"/>
      <c r="C55" s="284">
        <f>SUM(C48:C54)</f>
        <v>0</v>
      </c>
      <c r="D55" s="286">
        <f t="shared" ref="D55:AM55" si="8">SUM(D48:D54)</f>
        <v>0</v>
      </c>
      <c r="E55" s="308">
        <f t="shared" si="8"/>
        <v>0</v>
      </c>
      <c r="F55" s="317">
        <f t="shared" si="8"/>
        <v>1</v>
      </c>
      <c r="G55" s="317">
        <f t="shared" si="8"/>
        <v>137</v>
      </c>
      <c r="H55" s="289">
        <f t="shared" si="8"/>
        <v>0</v>
      </c>
      <c r="I55" s="317">
        <f t="shared" si="8"/>
        <v>54</v>
      </c>
      <c r="J55" s="317">
        <f t="shared" si="8"/>
        <v>2101</v>
      </c>
      <c r="K55" s="317">
        <f t="shared" si="8"/>
        <v>0</v>
      </c>
      <c r="L55" s="317">
        <f t="shared" si="8"/>
        <v>2168</v>
      </c>
      <c r="M55" s="288">
        <f t="shared" si="8"/>
        <v>0</v>
      </c>
      <c r="N55" s="317">
        <f t="shared" si="8"/>
        <v>0</v>
      </c>
      <c r="O55" s="317">
        <f t="shared" si="8"/>
        <v>0</v>
      </c>
      <c r="P55" s="317">
        <f t="shared" si="8"/>
        <v>0</v>
      </c>
      <c r="Q55" s="317">
        <f t="shared" si="8"/>
        <v>0</v>
      </c>
      <c r="R55" s="317">
        <f t="shared" si="8"/>
        <v>0</v>
      </c>
      <c r="S55" s="317">
        <f t="shared" si="8"/>
        <v>0</v>
      </c>
      <c r="T55" s="317">
        <f t="shared" si="8"/>
        <v>0</v>
      </c>
      <c r="U55" s="317">
        <f t="shared" si="8"/>
        <v>15</v>
      </c>
      <c r="V55" s="308">
        <f t="shared" si="8"/>
        <v>0</v>
      </c>
      <c r="W55" s="289">
        <f t="shared" si="8"/>
        <v>0</v>
      </c>
      <c r="X55" s="317">
        <f t="shared" si="8"/>
        <v>0</v>
      </c>
      <c r="Y55" s="317">
        <f t="shared" si="8"/>
        <v>0</v>
      </c>
      <c r="Z55" s="317">
        <f t="shared" si="8"/>
        <v>0</v>
      </c>
      <c r="AA55" s="317">
        <f t="shared" si="8"/>
        <v>0</v>
      </c>
      <c r="AB55" s="308">
        <f t="shared" si="8"/>
        <v>0</v>
      </c>
      <c r="AC55" s="308">
        <f t="shared" si="8"/>
        <v>0</v>
      </c>
      <c r="AD55" s="308">
        <f t="shared" si="8"/>
        <v>32</v>
      </c>
      <c r="AE55" s="308">
        <f t="shared" si="8"/>
        <v>0</v>
      </c>
      <c r="AF55" s="288">
        <f t="shared" si="8"/>
        <v>0</v>
      </c>
      <c r="AG55" s="285">
        <f t="shared" si="8"/>
        <v>0</v>
      </c>
      <c r="AH55" s="285">
        <f t="shared" si="8"/>
        <v>0</v>
      </c>
      <c r="AI55" s="286">
        <f t="shared" si="8"/>
        <v>0</v>
      </c>
      <c r="AJ55" s="308">
        <f t="shared" si="8"/>
        <v>0</v>
      </c>
      <c r="AK55" s="288">
        <f t="shared" si="8"/>
        <v>0</v>
      </c>
      <c r="AL55" s="308">
        <f t="shared" si="8"/>
        <v>0</v>
      </c>
      <c r="AM55" s="317">
        <f t="shared" si="8"/>
        <v>672</v>
      </c>
      <c r="AN55" s="318">
        <f t="shared" si="7"/>
        <v>5180</v>
      </c>
      <c r="AO55" s="79"/>
    </row>
    <row r="56" spans="1:41" ht="8.1999999999999993" customHeight="1" x14ac:dyDescent="0.25">
      <c r="A56" s="63"/>
      <c r="B56" s="64"/>
      <c r="C56" s="312"/>
      <c r="D56" s="312"/>
      <c r="E56" s="281"/>
      <c r="F56" s="281"/>
      <c r="G56" s="281"/>
      <c r="H56" s="312"/>
      <c r="I56" s="281"/>
      <c r="J56" s="281"/>
      <c r="K56" s="312"/>
      <c r="L56" s="281"/>
      <c r="M56" s="312"/>
      <c r="N56" s="312"/>
      <c r="O56" s="281"/>
      <c r="P56" s="281"/>
      <c r="Q56" s="281"/>
      <c r="R56" s="281"/>
      <c r="S56" s="281"/>
      <c r="T56" s="281"/>
      <c r="U56" s="281"/>
      <c r="V56" s="312"/>
      <c r="W56" s="312"/>
      <c r="X56" s="281"/>
      <c r="Y56" s="281"/>
      <c r="Z56" s="281"/>
      <c r="AA56" s="281"/>
      <c r="AB56" s="312"/>
      <c r="AC56" s="312"/>
      <c r="AD56" s="312"/>
      <c r="AE56" s="312"/>
      <c r="AF56" s="312"/>
      <c r="AG56" s="312"/>
      <c r="AH56" s="312"/>
      <c r="AI56" s="312"/>
      <c r="AJ56" s="313"/>
      <c r="AK56" s="313"/>
      <c r="AL56" s="313"/>
      <c r="AM56" s="281"/>
      <c r="AN56" s="283"/>
      <c r="AO56" s="124"/>
    </row>
    <row r="57" spans="1:41" x14ac:dyDescent="0.25">
      <c r="A57" s="66" t="s">
        <v>468</v>
      </c>
      <c r="B57" s="59" t="s">
        <v>469</v>
      </c>
      <c r="C57" s="313"/>
      <c r="D57" s="313"/>
      <c r="E57" s="312"/>
      <c r="F57" s="312"/>
      <c r="G57" s="312"/>
      <c r="H57" s="312"/>
      <c r="I57" s="312"/>
      <c r="J57" s="313"/>
      <c r="K57" s="313"/>
      <c r="L57" s="313"/>
      <c r="M57" s="313"/>
      <c r="N57" s="313"/>
      <c r="O57" s="313"/>
      <c r="P57" s="313"/>
      <c r="Q57" s="313"/>
      <c r="R57" s="312"/>
      <c r="S57" s="313"/>
      <c r="T57" s="313"/>
      <c r="U57" s="313"/>
      <c r="V57" s="313"/>
      <c r="W57" s="313"/>
      <c r="X57" s="313"/>
      <c r="Y57" s="313"/>
      <c r="Z57" s="313"/>
      <c r="AA57" s="313"/>
      <c r="AB57" s="313"/>
      <c r="AC57" s="313"/>
      <c r="AD57" s="313"/>
      <c r="AE57" s="313"/>
      <c r="AF57" s="313"/>
      <c r="AG57" s="313"/>
      <c r="AH57" s="313"/>
      <c r="AI57" s="313"/>
      <c r="AJ57" s="280"/>
      <c r="AK57" s="280"/>
      <c r="AL57" s="280"/>
      <c r="AM57" s="312"/>
      <c r="AN57" s="314"/>
      <c r="AO57" s="124"/>
    </row>
    <row r="58" spans="1:41" ht="14.4" customHeight="1" x14ac:dyDescent="0.25">
      <c r="A58" s="65" t="s">
        <v>41</v>
      </c>
      <c r="B58" s="61" t="s">
        <v>470</v>
      </c>
      <c r="C58" s="284">
        <v>0</v>
      </c>
      <c r="D58" s="286">
        <v>0</v>
      </c>
      <c r="E58" s="287">
        <v>0</v>
      </c>
      <c r="F58" s="287">
        <v>0</v>
      </c>
      <c r="G58" s="287">
        <v>0</v>
      </c>
      <c r="H58" s="320">
        <v>0</v>
      </c>
      <c r="I58" s="287">
        <v>0</v>
      </c>
      <c r="J58" s="287">
        <v>291</v>
      </c>
      <c r="K58" s="289">
        <v>0</v>
      </c>
      <c r="L58" s="287">
        <v>165</v>
      </c>
      <c r="M58" s="287">
        <v>0</v>
      </c>
      <c r="N58" s="287">
        <v>0</v>
      </c>
      <c r="O58" s="287">
        <v>0</v>
      </c>
      <c r="P58" s="287">
        <v>0</v>
      </c>
      <c r="Q58" s="287">
        <v>0</v>
      </c>
      <c r="R58" s="287">
        <v>0</v>
      </c>
      <c r="S58" s="287">
        <v>-6</v>
      </c>
      <c r="T58" s="287">
        <v>0</v>
      </c>
      <c r="U58" s="287">
        <v>314</v>
      </c>
      <c r="V58" s="287">
        <v>0</v>
      </c>
      <c r="W58" s="288">
        <v>0</v>
      </c>
      <c r="X58" s="285">
        <v>0</v>
      </c>
      <c r="Y58" s="285">
        <v>0</v>
      </c>
      <c r="Z58" s="285">
        <v>0</v>
      </c>
      <c r="AA58" s="285">
        <v>0</v>
      </c>
      <c r="AB58" s="285">
        <v>0</v>
      </c>
      <c r="AC58" s="285">
        <v>0</v>
      </c>
      <c r="AD58" s="285">
        <v>0</v>
      </c>
      <c r="AE58" s="285">
        <v>0</v>
      </c>
      <c r="AF58" s="285">
        <v>1</v>
      </c>
      <c r="AG58" s="285">
        <v>0</v>
      </c>
      <c r="AH58" s="285">
        <v>0</v>
      </c>
      <c r="AI58" s="286">
        <v>0</v>
      </c>
      <c r="AJ58" s="287">
        <v>0</v>
      </c>
      <c r="AK58" s="288">
        <v>0</v>
      </c>
      <c r="AL58" s="287">
        <v>0</v>
      </c>
      <c r="AM58" s="287">
        <v>0</v>
      </c>
      <c r="AN58" s="290">
        <f t="shared" ref="AN58:AN68" si="9">SUM(C58:AM58)</f>
        <v>765</v>
      </c>
      <c r="AO58" s="124"/>
    </row>
    <row r="59" spans="1:41" ht="14.4" customHeight="1" x14ac:dyDescent="0.25">
      <c r="A59" s="65" t="s">
        <v>471</v>
      </c>
      <c r="B59" s="61" t="s">
        <v>472</v>
      </c>
      <c r="C59" s="284">
        <v>0</v>
      </c>
      <c r="D59" s="285">
        <v>0</v>
      </c>
      <c r="E59" s="292">
        <v>0</v>
      </c>
      <c r="F59" s="285">
        <v>0</v>
      </c>
      <c r="G59" s="292">
        <v>0</v>
      </c>
      <c r="H59" s="286">
        <v>0</v>
      </c>
      <c r="I59" s="287">
        <v>0</v>
      </c>
      <c r="J59" s="287">
        <v>0</v>
      </c>
      <c r="K59" s="289">
        <v>0</v>
      </c>
      <c r="L59" s="287">
        <v>0</v>
      </c>
      <c r="M59" s="323">
        <v>0</v>
      </c>
      <c r="N59" s="321">
        <v>0</v>
      </c>
      <c r="O59" s="287">
        <v>0</v>
      </c>
      <c r="P59" s="287">
        <v>0</v>
      </c>
      <c r="Q59" s="287">
        <v>0</v>
      </c>
      <c r="R59" s="287">
        <v>0</v>
      </c>
      <c r="S59" s="287">
        <v>0</v>
      </c>
      <c r="T59" s="287">
        <v>0</v>
      </c>
      <c r="U59" s="287">
        <v>0</v>
      </c>
      <c r="V59" s="287">
        <v>0</v>
      </c>
      <c r="W59" s="288">
        <v>0</v>
      </c>
      <c r="X59" s="285">
        <v>0</v>
      </c>
      <c r="Y59" s="285">
        <v>0</v>
      </c>
      <c r="Z59" s="285">
        <v>0</v>
      </c>
      <c r="AA59" s="285">
        <v>0</v>
      </c>
      <c r="AB59" s="285">
        <v>0</v>
      </c>
      <c r="AC59" s="285">
        <v>0</v>
      </c>
      <c r="AD59" s="285">
        <v>0</v>
      </c>
      <c r="AE59" s="285">
        <v>0</v>
      </c>
      <c r="AF59" s="285">
        <v>0</v>
      </c>
      <c r="AG59" s="285">
        <v>0</v>
      </c>
      <c r="AH59" s="285">
        <v>0</v>
      </c>
      <c r="AI59" s="286">
        <v>0</v>
      </c>
      <c r="AJ59" s="287">
        <v>0</v>
      </c>
      <c r="AK59" s="288">
        <v>0</v>
      </c>
      <c r="AL59" s="287">
        <v>0</v>
      </c>
      <c r="AM59" s="287">
        <v>0</v>
      </c>
      <c r="AN59" s="290">
        <f t="shared" si="9"/>
        <v>0</v>
      </c>
      <c r="AO59" s="124"/>
    </row>
    <row r="60" spans="1:41" ht="14.4" customHeight="1" x14ac:dyDescent="0.25">
      <c r="A60" s="65" t="s">
        <v>42</v>
      </c>
      <c r="B60" s="61" t="s">
        <v>473</v>
      </c>
      <c r="C60" s="284">
        <v>0</v>
      </c>
      <c r="D60" s="285">
        <v>0</v>
      </c>
      <c r="E60" s="285">
        <v>0</v>
      </c>
      <c r="F60" s="285">
        <v>0</v>
      </c>
      <c r="G60" s="291">
        <v>0</v>
      </c>
      <c r="H60" s="287">
        <v>0</v>
      </c>
      <c r="I60" s="287">
        <v>0</v>
      </c>
      <c r="J60" s="287">
        <v>0</v>
      </c>
      <c r="K60" s="289">
        <v>0</v>
      </c>
      <c r="L60" s="287">
        <v>0</v>
      </c>
      <c r="M60" s="287">
        <v>0</v>
      </c>
      <c r="N60" s="287">
        <v>33085</v>
      </c>
      <c r="O60" s="287">
        <v>0</v>
      </c>
      <c r="P60" s="287">
        <v>0</v>
      </c>
      <c r="Q60" s="287">
        <v>0</v>
      </c>
      <c r="R60" s="287">
        <v>0</v>
      </c>
      <c r="S60" s="287">
        <v>0</v>
      </c>
      <c r="T60" s="287">
        <v>0</v>
      </c>
      <c r="U60" s="287">
        <v>0</v>
      </c>
      <c r="V60" s="287">
        <v>0</v>
      </c>
      <c r="W60" s="288">
        <v>0</v>
      </c>
      <c r="X60" s="285">
        <v>0</v>
      </c>
      <c r="Y60" s="285">
        <v>0</v>
      </c>
      <c r="Z60" s="285">
        <v>0</v>
      </c>
      <c r="AA60" s="285">
        <v>0</v>
      </c>
      <c r="AB60" s="285">
        <v>0</v>
      </c>
      <c r="AC60" s="285">
        <v>0</v>
      </c>
      <c r="AD60" s="285">
        <v>0</v>
      </c>
      <c r="AE60" s="285">
        <v>0</v>
      </c>
      <c r="AF60" s="285">
        <v>0</v>
      </c>
      <c r="AG60" s="285">
        <v>0</v>
      </c>
      <c r="AH60" s="285">
        <v>0</v>
      </c>
      <c r="AI60" s="286">
        <v>0</v>
      </c>
      <c r="AJ60" s="287">
        <v>0</v>
      </c>
      <c r="AK60" s="288">
        <v>0</v>
      </c>
      <c r="AL60" s="287">
        <v>0</v>
      </c>
      <c r="AM60" s="287">
        <v>0</v>
      </c>
      <c r="AN60" s="290">
        <f t="shared" si="9"/>
        <v>33085</v>
      </c>
      <c r="AO60" s="124"/>
    </row>
    <row r="61" spans="1:41" ht="14.4" customHeight="1" x14ac:dyDescent="0.25">
      <c r="A61" s="65" t="s">
        <v>474</v>
      </c>
      <c r="B61" s="61" t="s">
        <v>475</v>
      </c>
      <c r="C61" s="284">
        <v>0</v>
      </c>
      <c r="D61" s="286">
        <v>0</v>
      </c>
      <c r="E61" s="304">
        <v>0</v>
      </c>
      <c r="F61" s="304">
        <v>0</v>
      </c>
      <c r="G61" s="304">
        <v>0</v>
      </c>
      <c r="H61" s="324">
        <v>0</v>
      </c>
      <c r="I61" s="304">
        <v>0</v>
      </c>
      <c r="J61" s="304">
        <v>0</v>
      </c>
      <c r="K61" s="289">
        <v>0</v>
      </c>
      <c r="L61" s="304">
        <v>0</v>
      </c>
      <c r="M61" s="304">
        <v>0</v>
      </c>
      <c r="N61" s="289">
        <v>0</v>
      </c>
      <c r="O61" s="287">
        <v>0</v>
      </c>
      <c r="P61" s="287">
        <v>0</v>
      </c>
      <c r="Q61" s="287">
        <v>0</v>
      </c>
      <c r="R61" s="287">
        <v>0</v>
      </c>
      <c r="S61" s="287">
        <v>20</v>
      </c>
      <c r="T61" s="287">
        <v>0</v>
      </c>
      <c r="U61" s="287">
        <v>0</v>
      </c>
      <c r="V61" s="287">
        <v>0</v>
      </c>
      <c r="W61" s="288">
        <v>0</v>
      </c>
      <c r="X61" s="285">
        <v>0</v>
      </c>
      <c r="Y61" s="285">
        <v>0</v>
      </c>
      <c r="Z61" s="285">
        <v>0</v>
      </c>
      <c r="AA61" s="285">
        <v>0</v>
      </c>
      <c r="AB61" s="285">
        <v>0</v>
      </c>
      <c r="AC61" s="285">
        <v>0</v>
      </c>
      <c r="AD61" s="285">
        <v>0</v>
      </c>
      <c r="AE61" s="285">
        <v>0</v>
      </c>
      <c r="AF61" s="285">
        <v>0</v>
      </c>
      <c r="AG61" s="285">
        <v>0</v>
      </c>
      <c r="AH61" s="285">
        <v>0</v>
      </c>
      <c r="AI61" s="286">
        <v>0</v>
      </c>
      <c r="AJ61" s="304">
        <v>0</v>
      </c>
      <c r="AK61" s="288">
        <v>0</v>
      </c>
      <c r="AL61" s="304">
        <v>0</v>
      </c>
      <c r="AM61" s="304">
        <v>0</v>
      </c>
      <c r="AN61" s="290">
        <f t="shared" si="9"/>
        <v>20</v>
      </c>
      <c r="AO61" s="124"/>
    </row>
    <row r="62" spans="1:41" ht="14.4" customHeight="1" x14ac:dyDescent="0.25">
      <c r="A62" s="65" t="s">
        <v>476</v>
      </c>
      <c r="B62" s="61" t="s">
        <v>477</v>
      </c>
      <c r="C62" s="284">
        <v>0</v>
      </c>
      <c r="D62" s="285">
        <v>0</v>
      </c>
      <c r="E62" s="285">
        <v>0</v>
      </c>
      <c r="F62" s="285">
        <v>0</v>
      </c>
      <c r="G62" s="295">
        <v>0</v>
      </c>
      <c r="H62" s="325">
        <v>0</v>
      </c>
      <c r="I62" s="326">
        <v>0</v>
      </c>
      <c r="J62" s="326">
        <v>0</v>
      </c>
      <c r="K62" s="289">
        <v>0</v>
      </c>
      <c r="L62" s="326">
        <v>0</v>
      </c>
      <c r="M62" s="287">
        <v>0</v>
      </c>
      <c r="N62" s="289">
        <v>0</v>
      </c>
      <c r="O62" s="287">
        <v>0</v>
      </c>
      <c r="P62" s="287">
        <v>0</v>
      </c>
      <c r="Q62" s="287">
        <v>0</v>
      </c>
      <c r="R62" s="287">
        <v>0</v>
      </c>
      <c r="S62" s="287">
        <v>273</v>
      </c>
      <c r="T62" s="287">
        <v>0</v>
      </c>
      <c r="U62" s="287">
        <v>70</v>
      </c>
      <c r="V62" s="287">
        <v>0</v>
      </c>
      <c r="W62" s="288">
        <v>0</v>
      </c>
      <c r="X62" s="285">
        <v>0</v>
      </c>
      <c r="Y62" s="285">
        <v>0</v>
      </c>
      <c r="Z62" s="285">
        <v>0</v>
      </c>
      <c r="AA62" s="285">
        <v>0</v>
      </c>
      <c r="AB62" s="285">
        <v>0</v>
      </c>
      <c r="AC62" s="285">
        <v>0</v>
      </c>
      <c r="AD62" s="285">
        <v>0</v>
      </c>
      <c r="AE62" s="285">
        <v>0</v>
      </c>
      <c r="AF62" s="285">
        <v>0</v>
      </c>
      <c r="AG62" s="285">
        <v>0</v>
      </c>
      <c r="AH62" s="285">
        <v>0</v>
      </c>
      <c r="AI62" s="286">
        <v>0</v>
      </c>
      <c r="AJ62" s="326">
        <v>0</v>
      </c>
      <c r="AK62" s="288">
        <v>0</v>
      </c>
      <c r="AL62" s="326">
        <v>0</v>
      </c>
      <c r="AM62" s="326">
        <v>0</v>
      </c>
      <c r="AN62" s="318">
        <f t="shared" si="9"/>
        <v>343</v>
      </c>
      <c r="AO62" s="124"/>
    </row>
    <row r="63" spans="1:41" ht="14.4" customHeight="1" x14ac:dyDescent="0.25">
      <c r="A63" s="65" t="s">
        <v>478</v>
      </c>
      <c r="B63" s="61" t="s">
        <v>479</v>
      </c>
      <c r="C63" s="284">
        <v>0</v>
      </c>
      <c r="D63" s="285">
        <v>0</v>
      </c>
      <c r="E63" s="285">
        <v>0</v>
      </c>
      <c r="F63" s="285">
        <v>0</v>
      </c>
      <c r="G63" s="286">
        <v>0</v>
      </c>
      <c r="H63" s="325">
        <v>0</v>
      </c>
      <c r="I63" s="326">
        <v>0</v>
      </c>
      <c r="J63" s="326">
        <v>0</v>
      </c>
      <c r="K63" s="289">
        <v>0</v>
      </c>
      <c r="L63" s="326">
        <v>0</v>
      </c>
      <c r="M63" s="288">
        <v>0</v>
      </c>
      <c r="N63" s="286">
        <v>0</v>
      </c>
      <c r="O63" s="287">
        <v>0</v>
      </c>
      <c r="P63" s="287">
        <v>0</v>
      </c>
      <c r="Q63" s="287">
        <v>0</v>
      </c>
      <c r="R63" s="287">
        <v>0</v>
      </c>
      <c r="S63" s="287">
        <v>0</v>
      </c>
      <c r="T63" s="287">
        <v>0</v>
      </c>
      <c r="U63" s="287">
        <v>0</v>
      </c>
      <c r="V63" s="287">
        <v>0</v>
      </c>
      <c r="W63" s="288">
        <v>0</v>
      </c>
      <c r="X63" s="285">
        <v>0</v>
      </c>
      <c r="Y63" s="285">
        <v>0</v>
      </c>
      <c r="Z63" s="285">
        <v>0</v>
      </c>
      <c r="AA63" s="285">
        <v>0</v>
      </c>
      <c r="AB63" s="285">
        <v>0</v>
      </c>
      <c r="AC63" s="285">
        <v>0</v>
      </c>
      <c r="AD63" s="285">
        <v>0</v>
      </c>
      <c r="AE63" s="285">
        <v>0</v>
      </c>
      <c r="AF63" s="285">
        <v>0</v>
      </c>
      <c r="AG63" s="285">
        <v>0</v>
      </c>
      <c r="AH63" s="285">
        <v>0</v>
      </c>
      <c r="AI63" s="286">
        <v>0</v>
      </c>
      <c r="AJ63" s="326">
        <v>0</v>
      </c>
      <c r="AK63" s="288">
        <v>0</v>
      </c>
      <c r="AL63" s="326">
        <v>0</v>
      </c>
      <c r="AM63" s="326">
        <v>0</v>
      </c>
      <c r="AN63" s="318">
        <f t="shared" si="9"/>
        <v>0</v>
      </c>
      <c r="AO63" s="124"/>
    </row>
    <row r="64" spans="1:41" ht="14.4" customHeight="1" x14ac:dyDescent="0.25">
      <c r="A64" s="65" t="s">
        <v>480</v>
      </c>
      <c r="B64" s="61" t="s">
        <v>481</v>
      </c>
      <c r="C64" s="284">
        <v>0</v>
      </c>
      <c r="D64" s="285">
        <v>0</v>
      </c>
      <c r="E64" s="285">
        <v>0</v>
      </c>
      <c r="F64" s="285">
        <v>0</v>
      </c>
      <c r="G64" s="286">
        <v>0</v>
      </c>
      <c r="H64" s="320">
        <v>0</v>
      </c>
      <c r="I64" s="287">
        <v>0</v>
      </c>
      <c r="J64" s="287">
        <v>0</v>
      </c>
      <c r="K64" s="289">
        <v>0</v>
      </c>
      <c r="L64" s="287">
        <v>78</v>
      </c>
      <c r="M64" s="288">
        <v>0</v>
      </c>
      <c r="N64" s="286">
        <v>0</v>
      </c>
      <c r="O64" s="287">
        <v>0</v>
      </c>
      <c r="P64" s="287">
        <v>0</v>
      </c>
      <c r="Q64" s="287">
        <v>0</v>
      </c>
      <c r="R64" s="287">
        <v>0</v>
      </c>
      <c r="S64" s="287">
        <v>0</v>
      </c>
      <c r="T64" s="287">
        <v>0</v>
      </c>
      <c r="U64" s="287">
        <v>0</v>
      </c>
      <c r="V64" s="287">
        <v>0</v>
      </c>
      <c r="W64" s="288">
        <v>0</v>
      </c>
      <c r="X64" s="285">
        <v>0</v>
      </c>
      <c r="Y64" s="285">
        <v>0</v>
      </c>
      <c r="Z64" s="285">
        <v>0</v>
      </c>
      <c r="AA64" s="285">
        <v>0</v>
      </c>
      <c r="AB64" s="285">
        <v>0</v>
      </c>
      <c r="AC64" s="285">
        <v>0</v>
      </c>
      <c r="AD64" s="285">
        <v>0</v>
      </c>
      <c r="AE64" s="285">
        <v>0</v>
      </c>
      <c r="AF64" s="285">
        <v>0</v>
      </c>
      <c r="AG64" s="285">
        <v>0</v>
      </c>
      <c r="AH64" s="285">
        <v>0</v>
      </c>
      <c r="AI64" s="286">
        <v>0</v>
      </c>
      <c r="AJ64" s="326">
        <v>0</v>
      </c>
      <c r="AK64" s="288">
        <v>0</v>
      </c>
      <c r="AL64" s="326">
        <v>0</v>
      </c>
      <c r="AM64" s="287">
        <v>0</v>
      </c>
      <c r="AN64" s="290">
        <f t="shared" si="9"/>
        <v>78</v>
      </c>
      <c r="AO64" s="124"/>
    </row>
    <row r="65" spans="1:41" ht="14.4" customHeight="1" x14ac:dyDescent="0.25">
      <c r="A65" s="65" t="s">
        <v>482</v>
      </c>
      <c r="B65" s="61" t="s">
        <v>483</v>
      </c>
      <c r="C65" s="284">
        <v>0</v>
      </c>
      <c r="D65" s="285">
        <v>0</v>
      </c>
      <c r="E65" s="285">
        <v>0</v>
      </c>
      <c r="F65" s="285">
        <v>0</v>
      </c>
      <c r="G65" s="286">
        <v>0</v>
      </c>
      <c r="H65" s="320">
        <v>205</v>
      </c>
      <c r="I65" s="287">
        <v>0</v>
      </c>
      <c r="J65" s="287">
        <v>0</v>
      </c>
      <c r="K65" s="289">
        <v>0</v>
      </c>
      <c r="L65" s="287">
        <v>0</v>
      </c>
      <c r="M65" s="305">
        <v>0</v>
      </c>
      <c r="N65" s="286">
        <v>0</v>
      </c>
      <c r="O65" s="287">
        <v>0</v>
      </c>
      <c r="P65" s="287">
        <v>0</v>
      </c>
      <c r="Q65" s="287">
        <v>0</v>
      </c>
      <c r="R65" s="287">
        <v>0</v>
      </c>
      <c r="S65" s="287">
        <v>0</v>
      </c>
      <c r="T65" s="287">
        <v>0</v>
      </c>
      <c r="U65" s="287">
        <v>0</v>
      </c>
      <c r="V65" s="287">
        <v>0</v>
      </c>
      <c r="W65" s="288">
        <v>0</v>
      </c>
      <c r="X65" s="285">
        <v>0</v>
      </c>
      <c r="Y65" s="285">
        <v>0</v>
      </c>
      <c r="Z65" s="285">
        <v>0</v>
      </c>
      <c r="AA65" s="285">
        <v>0</v>
      </c>
      <c r="AB65" s="285">
        <v>0</v>
      </c>
      <c r="AC65" s="285">
        <v>0</v>
      </c>
      <c r="AD65" s="285">
        <v>0</v>
      </c>
      <c r="AE65" s="285">
        <v>0</v>
      </c>
      <c r="AF65" s="285">
        <v>0</v>
      </c>
      <c r="AG65" s="285">
        <v>0</v>
      </c>
      <c r="AH65" s="285">
        <v>0</v>
      </c>
      <c r="AI65" s="286">
        <v>0</v>
      </c>
      <c r="AJ65" s="326">
        <v>0</v>
      </c>
      <c r="AK65" s="288">
        <v>0</v>
      </c>
      <c r="AL65" s="326">
        <v>0</v>
      </c>
      <c r="AM65" s="287">
        <v>0</v>
      </c>
      <c r="AN65" s="290">
        <f t="shared" si="9"/>
        <v>205</v>
      </c>
      <c r="AO65" s="124"/>
    </row>
    <row r="66" spans="1:41" ht="14.4" customHeight="1" x14ac:dyDescent="0.25">
      <c r="A66" s="65" t="s">
        <v>484</v>
      </c>
      <c r="B66" s="61" t="s">
        <v>485</v>
      </c>
      <c r="C66" s="284">
        <v>0</v>
      </c>
      <c r="D66" s="286">
        <v>0</v>
      </c>
      <c r="E66" s="304">
        <v>0</v>
      </c>
      <c r="F66" s="327">
        <v>0</v>
      </c>
      <c r="G66" s="286">
        <v>0</v>
      </c>
      <c r="H66" s="328">
        <v>0</v>
      </c>
      <c r="I66" s="327">
        <v>0</v>
      </c>
      <c r="J66" s="327">
        <v>0</v>
      </c>
      <c r="K66" s="289">
        <v>0</v>
      </c>
      <c r="L66" s="327">
        <v>0</v>
      </c>
      <c r="M66" s="327">
        <v>0</v>
      </c>
      <c r="N66" s="289">
        <v>0</v>
      </c>
      <c r="O66" s="287">
        <v>0</v>
      </c>
      <c r="P66" s="287">
        <v>0</v>
      </c>
      <c r="Q66" s="287">
        <v>0</v>
      </c>
      <c r="R66" s="287">
        <v>0</v>
      </c>
      <c r="S66" s="287">
        <v>0</v>
      </c>
      <c r="T66" s="287">
        <v>0</v>
      </c>
      <c r="U66" s="287">
        <v>92</v>
      </c>
      <c r="V66" s="287">
        <v>0</v>
      </c>
      <c r="W66" s="288">
        <v>0</v>
      </c>
      <c r="X66" s="285">
        <v>0</v>
      </c>
      <c r="Y66" s="285">
        <v>0</v>
      </c>
      <c r="Z66" s="285">
        <v>0</v>
      </c>
      <c r="AA66" s="285">
        <v>0</v>
      </c>
      <c r="AB66" s="285">
        <v>0</v>
      </c>
      <c r="AC66" s="285">
        <v>0</v>
      </c>
      <c r="AD66" s="285">
        <v>0</v>
      </c>
      <c r="AE66" s="285">
        <v>0</v>
      </c>
      <c r="AF66" s="285">
        <v>0</v>
      </c>
      <c r="AG66" s="285">
        <v>0</v>
      </c>
      <c r="AH66" s="285">
        <v>0</v>
      </c>
      <c r="AI66" s="286">
        <v>0</v>
      </c>
      <c r="AJ66" s="326">
        <v>0</v>
      </c>
      <c r="AK66" s="288">
        <v>0</v>
      </c>
      <c r="AL66" s="326">
        <v>0</v>
      </c>
      <c r="AM66" s="327">
        <v>0</v>
      </c>
      <c r="AN66" s="290">
        <f t="shared" si="9"/>
        <v>92</v>
      </c>
      <c r="AO66" s="124"/>
    </row>
    <row r="67" spans="1:41" ht="14.4" customHeight="1" x14ac:dyDescent="0.25">
      <c r="A67" s="65" t="s">
        <v>486</v>
      </c>
      <c r="B67" s="61" t="s">
        <v>487</v>
      </c>
      <c r="C67" s="284">
        <v>0</v>
      </c>
      <c r="D67" s="286">
        <v>0</v>
      </c>
      <c r="E67" s="304">
        <v>0</v>
      </c>
      <c r="F67" s="327">
        <v>0</v>
      </c>
      <c r="G67" s="286">
        <v>0</v>
      </c>
      <c r="H67" s="328">
        <v>0</v>
      </c>
      <c r="I67" s="327">
        <v>53</v>
      </c>
      <c r="J67" s="327">
        <v>0</v>
      </c>
      <c r="K67" s="289">
        <v>0</v>
      </c>
      <c r="L67" s="327">
        <v>0</v>
      </c>
      <c r="M67" s="327">
        <v>0</v>
      </c>
      <c r="N67" s="289">
        <v>0</v>
      </c>
      <c r="O67" s="287">
        <v>0</v>
      </c>
      <c r="P67" s="287">
        <v>0</v>
      </c>
      <c r="Q67" s="287">
        <v>0</v>
      </c>
      <c r="R67" s="287">
        <v>0</v>
      </c>
      <c r="S67" s="287">
        <v>0</v>
      </c>
      <c r="T67" s="287">
        <v>0</v>
      </c>
      <c r="U67" s="287">
        <v>0</v>
      </c>
      <c r="V67" s="287">
        <v>0</v>
      </c>
      <c r="W67" s="288">
        <v>0</v>
      </c>
      <c r="X67" s="285">
        <v>0</v>
      </c>
      <c r="Y67" s="285">
        <v>0</v>
      </c>
      <c r="Z67" s="285">
        <v>0</v>
      </c>
      <c r="AA67" s="285">
        <v>0</v>
      </c>
      <c r="AB67" s="285">
        <v>0</v>
      </c>
      <c r="AC67" s="285">
        <v>0</v>
      </c>
      <c r="AD67" s="285">
        <v>0</v>
      </c>
      <c r="AE67" s="285">
        <v>0</v>
      </c>
      <c r="AF67" s="285">
        <v>0</v>
      </c>
      <c r="AG67" s="285">
        <v>0</v>
      </c>
      <c r="AH67" s="285">
        <v>0</v>
      </c>
      <c r="AI67" s="286">
        <v>0</v>
      </c>
      <c r="AJ67" s="326">
        <v>0</v>
      </c>
      <c r="AK67" s="288">
        <v>0</v>
      </c>
      <c r="AL67" s="326">
        <v>0</v>
      </c>
      <c r="AM67" s="327">
        <v>0</v>
      </c>
      <c r="AN67" s="290">
        <f t="shared" si="9"/>
        <v>53</v>
      </c>
      <c r="AO67" s="124"/>
    </row>
    <row r="68" spans="1:41" ht="14.4" customHeight="1" x14ac:dyDescent="0.25">
      <c r="A68" s="434" t="s">
        <v>488</v>
      </c>
      <c r="B68" s="435"/>
      <c r="C68" s="284">
        <f>SUM(C58:C67)</f>
        <v>0</v>
      </c>
      <c r="D68" s="286">
        <f t="shared" ref="D68:AM68" si="10">SUM(D58:D67)</f>
        <v>0</v>
      </c>
      <c r="E68" s="287">
        <f t="shared" si="10"/>
        <v>0</v>
      </c>
      <c r="F68" s="287">
        <f t="shared" si="10"/>
        <v>0</v>
      </c>
      <c r="G68" s="287">
        <f t="shared" si="10"/>
        <v>0</v>
      </c>
      <c r="H68" s="287">
        <f t="shared" si="10"/>
        <v>205</v>
      </c>
      <c r="I68" s="287">
        <f t="shared" si="10"/>
        <v>53</v>
      </c>
      <c r="J68" s="287">
        <f t="shared" si="10"/>
        <v>291</v>
      </c>
      <c r="K68" s="289">
        <f t="shared" si="10"/>
        <v>0</v>
      </c>
      <c r="L68" s="287">
        <f t="shared" si="10"/>
        <v>243</v>
      </c>
      <c r="M68" s="287">
        <f t="shared" si="10"/>
        <v>0</v>
      </c>
      <c r="N68" s="287">
        <f t="shared" si="10"/>
        <v>33085</v>
      </c>
      <c r="O68" s="287">
        <f t="shared" si="10"/>
        <v>0</v>
      </c>
      <c r="P68" s="287">
        <f t="shared" si="10"/>
        <v>0</v>
      </c>
      <c r="Q68" s="287">
        <f t="shared" si="10"/>
        <v>0</v>
      </c>
      <c r="R68" s="287">
        <f t="shared" si="10"/>
        <v>0</v>
      </c>
      <c r="S68" s="287">
        <f t="shared" si="10"/>
        <v>287</v>
      </c>
      <c r="T68" s="287">
        <f t="shared" si="10"/>
        <v>0</v>
      </c>
      <c r="U68" s="287">
        <f t="shared" si="10"/>
        <v>476</v>
      </c>
      <c r="V68" s="287">
        <f t="shared" si="10"/>
        <v>0</v>
      </c>
      <c r="W68" s="288">
        <f t="shared" si="10"/>
        <v>0</v>
      </c>
      <c r="X68" s="285">
        <f t="shared" si="10"/>
        <v>0</v>
      </c>
      <c r="Y68" s="285">
        <f t="shared" si="10"/>
        <v>0</v>
      </c>
      <c r="Z68" s="285">
        <f t="shared" si="10"/>
        <v>0</v>
      </c>
      <c r="AA68" s="285">
        <f t="shared" si="10"/>
        <v>0</v>
      </c>
      <c r="AB68" s="285">
        <f t="shared" si="10"/>
        <v>0</v>
      </c>
      <c r="AC68" s="285">
        <f t="shared" si="10"/>
        <v>0</v>
      </c>
      <c r="AD68" s="285">
        <f t="shared" si="10"/>
        <v>0</v>
      </c>
      <c r="AE68" s="285">
        <f t="shared" si="10"/>
        <v>0</v>
      </c>
      <c r="AF68" s="285">
        <f t="shared" si="10"/>
        <v>1</v>
      </c>
      <c r="AG68" s="285">
        <f t="shared" si="10"/>
        <v>0</v>
      </c>
      <c r="AH68" s="285">
        <f t="shared" si="10"/>
        <v>0</v>
      </c>
      <c r="AI68" s="286">
        <f t="shared" si="10"/>
        <v>0</v>
      </c>
      <c r="AJ68" s="287">
        <f t="shared" si="10"/>
        <v>0</v>
      </c>
      <c r="AK68" s="288">
        <f t="shared" si="10"/>
        <v>0</v>
      </c>
      <c r="AL68" s="287">
        <f t="shared" si="10"/>
        <v>0</v>
      </c>
      <c r="AM68" s="287">
        <f t="shared" si="10"/>
        <v>0</v>
      </c>
      <c r="AN68" s="318">
        <f t="shared" si="9"/>
        <v>34641</v>
      </c>
      <c r="AO68" s="79"/>
    </row>
    <row r="69" spans="1:41" ht="8.1999999999999993" customHeight="1" x14ac:dyDescent="0.25">
      <c r="A69" s="63"/>
      <c r="B69" s="64"/>
      <c r="C69" s="312"/>
      <c r="D69" s="312"/>
      <c r="E69" s="281"/>
      <c r="F69" s="281"/>
      <c r="G69" s="281"/>
      <c r="H69" s="281"/>
      <c r="I69" s="281"/>
      <c r="J69" s="281"/>
      <c r="K69" s="312"/>
      <c r="L69" s="281"/>
      <c r="M69" s="281"/>
      <c r="N69" s="281"/>
      <c r="O69" s="281"/>
      <c r="P69" s="281"/>
      <c r="Q69" s="281"/>
      <c r="R69" s="281"/>
      <c r="S69" s="281"/>
      <c r="T69" s="281"/>
      <c r="U69" s="281"/>
      <c r="V69" s="312"/>
      <c r="W69" s="312"/>
      <c r="X69" s="312"/>
      <c r="Y69" s="312"/>
      <c r="Z69" s="312"/>
      <c r="AA69" s="312"/>
      <c r="AB69" s="312"/>
      <c r="AC69" s="312"/>
      <c r="AD69" s="312"/>
      <c r="AE69" s="312"/>
      <c r="AF69" s="312"/>
      <c r="AG69" s="312"/>
      <c r="AH69" s="312"/>
      <c r="AI69" s="312"/>
      <c r="AJ69" s="313"/>
      <c r="AK69" s="313"/>
      <c r="AL69" s="313"/>
      <c r="AM69" s="281"/>
      <c r="AN69" s="283"/>
      <c r="AO69" s="124"/>
    </row>
    <row r="70" spans="1:41" x14ac:dyDescent="0.25">
      <c r="A70" s="58" t="s">
        <v>489</v>
      </c>
      <c r="B70" s="59" t="s">
        <v>52</v>
      </c>
      <c r="C70" s="313"/>
      <c r="D70" s="313"/>
      <c r="E70" s="312"/>
      <c r="F70" s="312"/>
      <c r="G70" s="312"/>
      <c r="H70" s="313"/>
      <c r="I70" s="312"/>
      <c r="J70" s="312"/>
      <c r="K70" s="313"/>
      <c r="L70" s="312"/>
      <c r="M70" s="313"/>
      <c r="N70" s="312"/>
      <c r="O70" s="312"/>
      <c r="P70" s="312"/>
      <c r="Q70" s="312"/>
      <c r="R70" s="312"/>
      <c r="S70" s="312"/>
      <c r="T70" s="312"/>
      <c r="U70" s="312"/>
      <c r="V70" s="313"/>
      <c r="W70" s="313"/>
      <c r="X70" s="312"/>
      <c r="Y70" s="312"/>
      <c r="Z70" s="312"/>
      <c r="AA70" s="312"/>
      <c r="AB70" s="313"/>
      <c r="AC70" s="313"/>
      <c r="AD70" s="313"/>
      <c r="AE70" s="313"/>
      <c r="AF70" s="313"/>
      <c r="AG70" s="313"/>
      <c r="AH70" s="313"/>
      <c r="AI70" s="313"/>
      <c r="AJ70" s="280"/>
      <c r="AK70" s="280"/>
      <c r="AL70" s="280"/>
      <c r="AM70" s="312"/>
      <c r="AN70" s="314"/>
      <c r="AO70" s="124"/>
    </row>
    <row r="71" spans="1:41" ht="14.4" customHeight="1" x14ac:dyDescent="0.25">
      <c r="A71" s="65" t="s">
        <v>374</v>
      </c>
      <c r="B71" s="61" t="s">
        <v>490</v>
      </c>
      <c r="C71" s="284">
        <v>0</v>
      </c>
      <c r="D71" s="286">
        <v>0</v>
      </c>
      <c r="E71" s="287">
        <v>0</v>
      </c>
      <c r="F71" s="287">
        <v>0</v>
      </c>
      <c r="G71" s="287">
        <v>0</v>
      </c>
      <c r="H71" s="289">
        <v>0</v>
      </c>
      <c r="I71" s="287">
        <v>0</v>
      </c>
      <c r="J71" s="287">
        <v>0</v>
      </c>
      <c r="K71" s="289">
        <v>0</v>
      </c>
      <c r="L71" s="287">
        <v>0</v>
      </c>
      <c r="M71" s="289">
        <v>0</v>
      </c>
      <c r="N71" s="287">
        <v>0</v>
      </c>
      <c r="O71" s="287">
        <v>0</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7">
        <v>0</v>
      </c>
      <c r="AF71" s="288">
        <v>0</v>
      </c>
      <c r="AG71" s="285">
        <v>0</v>
      </c>
      <c r="AH71" s="285">
        <v>0</v>
      </c>
      <c r="AI71" s="286">
        <v>0</v>
      </c>
      <c r="AJ71" s="287">
        <v>0</v>
      </c>
      <c r="AK71" s="288">
        <v>0</v>
      </c>
      <c r="AL71" s="287">
        <v>0</v>
      </c>
      <c r="AM71" s="287">
        <v>0</v>
      </c>
      <c r="AN71" s="290">
        <f t="shared" ref="AN71:AN76" si="11">SUM(C71:AM71)</f>
        <v>0</v>
      </c>
      <c r="AO71" s="124"/>
    </row>
    <row r="72" spans="1:41" ht="14.4" customHeight="1" x14ac:dyDescent="0.25">
      <c r="A72" s="65" t="s">
        <v>375</v>
      </c>
      <c r="B72" s="61" t="s">
        <v>204</v>
      </c>
      <c r="C72" s="329">
        <v>6629</v>
      </c>
      <c r="D72" s="287">
        <v>4223</v>
      </c>
      <c r="E72" s="287">
        <v>0</v>
      </c>
      <c r="F72" s="287">
        <v>0</v>
      </c>
      <c r="G72" s="287">
        <v>0</v>
      </c>
      <c r="H72" s="289">
        <v>0</v>
      </c>
      <c r="I72" s="287">
        <v>0</v>
      </c>
      <c r="J72" s="287">
        <v>0</v>
      </c>
      <c r="K72" s="289">
        <v>0</v>
      </c>
      <c r="L72" s="287">
        <v>291</v>
      </c>
      <c r="M72" s="289">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7">
        <v>0</v>
      </c>
      <c r="AF72" s="288">
        <v>0</v>
      </c>
      <c r="AG72" s="285">
        <v>0</v>
      </c>
      <c r="AH72" s="285">
        <v>0</v>
      </c>
      <c r="AI72" s="286">
        <v>0</v>
      </c>
      <c r="AJ72" s="287">
        <v>0</v>
      </c>
      <c r="AK72" s="288">
        <v>0</v>
      </c>
      <c r="AL72" s="287">
        <v>0</v>
      </c>
      <c r="AM72" s="287">
        <v>0</v>
      </c>
      <c r="AN72" s="290">
        <f t="shared" si="11"/>
        <v>11143</v>
      </c>
      <c r="AO72" s="124"/>
    </row>
    <row r="73" spans="1:41" ht="14.4" customHeight="1" x14ac:dyDescent="0.25">
      <c r="A73" s="65" t="s">
        <v>376</v>
      </c>
      <c r="B73" s="61" t="s">
        <v>491</v>
      </c>
      <c r="C73" s="284">
        <v>0</v>
      </c>
      <c r="D73" s="285">
        <v>0</v>
      </c>
      <c r="E73" s="304">
        <v>0</v>
      </c>
      <c r="F73" s="304">
        <v>0</v>
      </c>
      <c r="G73" s="304">
        <v>0</v>
      </c>
      <c r="H73" s="289">
        <v>0</v>
      </c>
      <c r="I73" s="304">
        <v>0</v>
      </c>
      <c r="J73" s="304">
        <v>0</v>
      </c>
      <c r="K73" s="304">
        <v>0</v>
      </c>
      <c r="L73" s="304">
        <v>14454</v>
      </c>
      <c r="M73" s="289">
        <v>0</v>
      </c>
      <c r="N73" s="304">
        <v>0</v>
      </c>
      <c r="O73" s="304">
        <v>0</v>
      </c>
      <c r="P73" s="304">
        <v>0</v>
      </c>
      <c r="Q73" s="304">
        <v>0</v>
      </c>
      <c r="R73" s="304">
        <v>0</v>
      </c>
      <c r="S73" s="304">
        <v>0</v>
      </c>
      <c r="T73" s="304">
        <v>0</v>
      </c>
      <c r="U73" s="304">
        <v>0</v>
      </c>
      <c r="V73" s="287">
        <v>0</v>
      </c>
      <c r="W73" s="287">
        <v>0</v>
      </c>
      <c r="X73" s="287">
        <v>0</v>
      </c>
      <c r="Y73" s="287">
        <v>0</v>
      </c>
      <c r="Z73" s="287">
        <v>0</v>
      </c>
      <c r="AA73" s="287">
        <v>0</v>
      </c>
      <c r="AB73" s="287">
        <v>0</v>
      </c>
      <c r="AC73" s="287">
        <v>0</v>
      </c>
      <c r="AD73" s="287">
        <v>0</v>
      </c>
      <c r="AE73" s="287">
        <v>0</v>
      </c>
      <c r="AF73" s="288">
        <v>0</v>
      </c>
      <c r="AG73" s="285">
        <v>0</v>
      </c>
      <c r="AH73" s="285">
        <v>0</v>
      </c>
      <c r="AI73" s="286">
        <v>0</v>
      </c>
      <c r="AJ73" s="304">
        <v>0</v>
      </c>
      <c r="AK73" s="288">
        <v>0</v>
      </c>
      <c r="AL73" s="304">
        <v>0</v>
      </c>
      <c r="AM73" s="304">
        <v>0</v>
      </c>
      <c r="AN73" s="307">
        <f t="shared" si="11"/>
        <v>14454</v>
      </c>
      <c r="AO73" s="124"/>
    </row>
    <row r="74" spans="1:41" ht="14.4" customHeight="1" x14ac:dyDescent="0.25">
      <c r="A74" s="65" t="s">
        <v>377</v>
      </c>
      <c r="B74" s="61" t="s">
        <v>53</v>
      </c>
      <c r="C74" s="284">
        <v>0</v>
      </c>
      <c r="D74" s="285">
        <v>0</v>
      </c>
      <c r="E74" s="304">
        <v>0</v>
      </c>
      <c r="F74" s="304">
        <v>0</v>
      </c>
      <c r="G74" s="304">
        <v>0</v>
      </c>
      <c r="H74" s="289">
        <v>0</v>
      </c>
      <c r="I74" s="304">
        <v>8</v>
      </c>
      <c r="J74" s="304">
        <v>0</v>
      </c>
      <c r="K74" s="330">
        <v>0</v>
      </c>
      <c r="L74" s="304">
        <v>1</v>
      </c>
      <c r="M74" s="289">
        <v>0</v>
      </c>
      <c r="N74" s="304">
        <v>0</v>
      </c>
      <c r="O74" s="304">
        <v>0</v>
      </c>
      <c r="P74" s="304">
        <v>0</v>
      </c>
      <c r="Q74" s="304">
        <v>0</v>
      </c>
      <c r="R74" s="304">
        <v>0</v>
      </c>
      <c r="S74" s="304">
        <v>0</v>
      </c>
      <c r="T74" s="304">
        <v>0</v>
      </c>
      <c r="U74" s="304">
        <v>0</v>
      </c>
      <c r="V74" s="287">
        <v>0</v>
      </c>
      <c r="W74" s="287">
        <v>0</v>
      </c>
      <c r="X74" s="287">
        <v>0</v>
      </c>
      <c r="Y74" s="287">
        <v>0</v>
      </c>
      <c r="Z74" s="287">
        <v>0</v>
      </c>
      <c r="AA74" s="287">
        <v>0</v>
      </c>
      <c r="AB74" s="287">
        <v>0</v>
      </c>
      <c r="AC74" s="287">
        <v>0</v>
      </c>
      <c r="AD74" s="287">
        <v>0</v>
      </c>
      <c r="AE74" s="287">
        <v>0</v>
      </c>
      <c r="AF74" s="288">
        <v>0</v>
      </c>
      <c r="AG74" s="285">
        <v>0</v>
      </c>
      <c r="AH74" s="285">
        <v>0</v>
      </c>
      <c r="AI74" s="286">
        <v>0</v>
      </c>
      <c r="AJ74" s="304">
        <v>0</v>
      </c>
      <c r="AK74" s="288">
        <v>0</v>
      </c>
      <c r="AL74" s="304">
        <v>0</v>
      </c>
      <c r="AM74" s="304">
        <v>0</v>
      </c>
      <c r="AN74" s="307">
        <f t="shared" si="11"/>
        <v>9</v>
      </c>
      <c r="AO74" s="124"/>
    </row>
    <row r="75" spans="1:41" ht="14.4" customHeight="1" x14ac:dyDescent="0.25">
      <c r="A75" s="65" t="s">
        <v>378</v>
      </c>
      <c r="B75" s="61" t="s">
        <v>492</v>
      </c>
      <c r="C75" s="284">
        <v>0</v>
      </c>
      <c r="D75" s="285">
        <v>0</v>
      </c>
      <c r="E75" s="304">
        <v>0</v>
      </c>
      <c r="F75" s="304">
        <v>0</v>
      </c>
      <c r="G75" s="304">
        <v>4</v>
      </c>
      <c r="H75" s="289">
        <v>0</v>
      </c>
      <c r="I75" s="304">
        <v>76</v>
      </c>
      <c r="J75" s="304">
        <v>273</v>
      </c>
      <c r="K75" s="304">
        <v>1888</v>
      </c>
      <c r="L75" s="304">
        <v>326</v>
      </c>
      <c r="M75" s="289">
        <v>0</v>
      </c>
      <c r="N75" s="304">
        <v>0</v>
      </c>
      <c r="O75" s="304">
        <v>0</v>
      </c>
      <c r="P75" s="304">
        <v>0</v>
      </c>
      <c r="Q75" s="304">
        <v>0</v>
      </c>
      <c r="R75" s="304">
        <v>0</v>
      </c>
      <c r="S75" s="304">
        <v>0</v>
      </c>
      <c r="T75" s="304">
        <v>0</v>
      </c>
      <c r="U75" s="304">
        <v>0</v>
      </c>
      <c r="V75" s="287">
        <v>0</v>
      </c>
      <c r="W75" s="287">
        <v>0</v>
      </c>
      <c r="X75" s="287">
        <v>0</v>
      </c>
      <c r="Y75" s="287">
        <v>0</v>
      </c>
      <c r="Z75" s="287">
        <v>0</v>
      </c>
      <c r="AA75" s="287">
        <v>0</v>
      </c>
      <c r="AB75" s="287">
        <v>0</v>
      </c>
      <c r="AC75" s="287">
        <v>0</v>
      </c>
      <c r="AD75" s="287">
        <v>0</v>
      </c>
      <c r="AE75" s="287">
        <v>0</v>
      </c>
      <c r="AF75" s="288">
        <v>0</v>
      </c>
      <c r="AG75" s="285">
        <v>0</v>
      </c>
      <c r="AH75" s="285">
        <v>0</v>
      </c>
      <c r="AI75" s="286">
        <v>0</v>
      </c>
      <c r="AJ75" s="304">
        <v>0</v>
      </c>
      <c r="AK75" s="288">
        <v>0</v>
      </c>
      <c r="AL75" s="304">
        <v>0</v>
      </c>
      <c r="AM75" s="304">
        <v>0</v>
      </c>
      <c r="AN75" s="331">
        <f t="shared" si="11"/>
        <v>2567</v>
      </c>
      <c r="AO75" s="124"/>
    </row>
    <row r="76" spans="1:41" ht="14.4" customHeight="1" x14ac:dyDescent="0.25">
      <c r="A76" s="434" t="s">
        <v>493</v>
      </c>
      <c r="B76" s="435"/>
      <c r="C76" s="317">
        <f>SUM(C71:C75)</f>
        <v>6629</v>
      </c>
      <c r="D76" s="319">
        <f t="shared" ref="D76:AM76" si="12">SUM(D71:D75)</f>
        <v>4223</v>
      </c>
      <c r="E76" s="308">
        <f t="shared" si="12"/>
        <v>0</v>
      </c>
      <c r="F76" s="317">
        <f t="shared" si="12"/>
        <v>0</v>
      </c>
      <c r="G76" s="317">
        <f t="shared" si="12"/>
        <v>4</v>
      </c>
      <c r="H76" s="289">
        <f t="shared" si="12"/>
        <v>0</v>
      </c>
      <c r="I76" s="317">
        <f t="shared" si="12"/>
        <v>84</v>
      </c>
      <c r="J76" s="317">
        <f t="shared" si="12"/>
        <v>273</v>
      </c>
      <c r="K76" s="317">
        <f t="shared" si="12"/>
        <v>1888</v>
      </c>
      <c r="L76" s="317">
        <f t="shared" si="12"/>
        <v>15072</v>
      </c>
      <c r="M76" s="289">
        <f t="shared" si="12"/>
        <v>0</v>
      </c>
      <c r="N76" s="317">
        <f t="shared" si="12"/>
        <v>0</v>
      </c>
      <c r="O76" s="317">
        <f t="shared" si="12"/>
        <v>0</v>
      </c>
      <c r="P76" s="317">
        <f t="shared" si="12"/>
        <v>0</v>
      </c>
      <c r="Q76" s="317">
        <f t="shared" si="12"/>
        <v>0</v>
      </c>
      <c r="R76" s="317">
        <f t="shared" si="12"/>
        <v>0</v>
      </c>
      <c r="S76" s="317">
        <f t="shared" si="12"/>
        <v>0</v>
      </c>
      <c r="T76" s="317">
        <f t="shared" si="12"/>
        <v>0</v>
      </c>
      <c r="U76" s="317">
        <f t="shared" si="12"/>
        <v>0</v>
      </c>
      <c r="V76" s="308">
        <f t="shared" si="12"/>
        <v>0</v>
      </c>
      <c r="W76" s="308">
        <f t="shared" si="12"/>
        <v>0</v>
      </c>
      <c r="X76" s="317">
        <f t="shared" si="12"/>
        <v>0</v>
      </c>
      <c r="Y76" s="317">
        <f t="shared" si="12"/>
        <v>0</v>
      </c>
      <c r="Z76" s="317">
        <f t="shared" si="12"/>
        <v>0</v>
      </c>
      <c r="AA76" s="317">
        <f t="shared" si="12"/>
        <v>0</v>
      </c>
      <c r="AB76" s="308">
        <f t="shared" si="12"/>
        <v>0</v>
      </c>
      <c r="AC76" s="308">
        <f t="shared" si="12"/>
        <v>0</v>
      </c>
      <c r="AD76" s="308">
        <f t="shared" si="12"/>
        <v>0</v>
      </c>
      <c r="AE76" s="308">
        <f t="shared" si="12"/>
        <v>0</v>
      </c>
      <c r="AF76" s="288">
        <f t="shared" si="12"/>
        <v>0</v>
      </c>
      <c r="AG76" s="285">
        <f t="shared" si="12"/>
        <v>0</v>
      </c>
      <c r="AH76" s="285">
        <f t="shared" si="12"/>
        <v>0</v>
      </c>
      <c r="AI76" s="286">
        <f t="shared" si="12"/>
        <v>0</v>
      </c>
      <c r="AJ76" s="308">
        <f t="shared" si="12"/>
        <v>0</v>
      </c>
      <c r="AK76" s="288">
        <f t="shared" si="12"/>
        <v>0</v>
      </c>
      <c r="AL76" s="308">
        <f t="shared" si="12"/>
        <v>0</v>
      </c>
      <c r="AM76" s="317">
        <f t="shared" si="12"/>
        <v>0</v>
      </c>
      <c r="AN76" s="318">
        <f t="shared" si="11"/>
        <v>28173</v>
      </c>
      <c r="AO76" s="79"/>
    </row>
    <row r="77" spans="1:41" ht="8.1999999999999993" customHeight="1" x14ac:dyDescent="0.25">
      <c r="A77" s="63"/>
      <c r="B77" s="64"/>
      <c r="C77" s="281"/>
      <c r="D77" s="281"/>
      <c r="E77" s="281"/>
      <c r="F77" s="281"/>
      <c r="G77" s="281"/>
      <c r="H77" s="312"/>
      <c r="I77" s="281"/>
      <c r="J77" s="281"/>
      <c r="K77" s="281"/>
      <c r="L77" s="281"/>
      <c r="M77" s="312"/>
      <c r="N77" s="281"/>
      <c r="O77" s="281"/>
      <c r="P77" s="281"/>
      <c r="Q77" s="281"/>
      <c r="R77" s="281"/>
      <c r="S77" s="281"/>
      <c r="T77" s="281"/>
      <c r="U77" s="281"/>
      <c r="V77" s="312"/>
      <c r="W77" s="312"/>
      <c r="X77" s="281"/>
      <c r="Y77" s="281"/>
      <c r="Z77" s="281"/>
      <c r="AA77" s="281"/>
      <c r="AB77" s="312"/>
      <c r="AC77" s="312"/>
      <c r="AD77" s="312"/>
      <c r="AE77" s="312"/>
      <c r="AF77" s="313"/>
      <c r="AG77" s="285"/>
      <c r="AH77" s="313"/>
      <c r="AI77" s="312"/>
      <c r="AJ77" s="313"/>
      <c r="AK77" s="313"/>
      <c r="AL77" s="313"/>
      <c r="AM77" s="281"/>
      <c r="AN77" s="283"/>
      <c r="AO77" s="124"/>
    </row>
    <row r="78" spans="1:41" ht="14.4" customHeight="1" x14ac:dyDescent="0.25">
      <c r="A78" s="58" t="s">
        <v>494</v>
      </c>
      <c r="B78" s="59" t="s">
        <v>495</v>
      </c>
      <c r="C78" s="313"/>
      <c r="D78" s="313"/>
      <c r="E78" s="312"/>
      <c r="F78" s="312"/>
      <c r="G78" s="312"/>
      <c r="H78" s="313"/>
      <c r="I78" s="312"/>
      <c r="J78" s="312"/>
      <c r="K78" s="313"/>
      <c r="L78" s="312"/>
      <c r="M78" s="313"/>
      <c r="N78" s="313"/>
      <c r="O78" s="312"/>
      <c r="P78" s="312"/>
      <c r="Q78" s="312"/>
      <c r="R78" s="312"/>
      <c r="S78" s="312"/>
      <c r="T78" s="312"/>
      <c r="U78" s="312"/>
      <c r="V78" s="313"/>
      <c r="W78" s="313"/>
      <c r="X78" s="312"/>
      <c r="Y78" s="312"/>
      <c r="Z78" s="312"/>
      <c r="AA78" s="312"/>
      <c r="AB78" s="313"/>
      <c r="AC78" s="313"/>
      <c r="AD78" s="313"/>
      <c r="AE78" s="313"/>
      <c r="AF78" s="280"/>
      <c r="AG78" s="280"/>
      <c r="AH78" s="280"/>
      <c r="AI78" s="313"/>
      <c r="AJ78" s="280"/>
      <c r="AK78" s="280"/>
      <c r="AL78" s="280"/>
      <c r="AM78" s="312"/>
      <c r="AN78" s="314"/>
      <c r="AO78" s="124"/>
    </row>
    <row r="79" spans="1:41" ht="14.4" customHeight="1" x14ac:dyDescent="0.25">
      <c r="A79" s="65" t="s">
        <v>496</v>
      </c>
      <c r="B79" s="61" t="s">
        <v>54</v>
      </c>
      <c r="C79" s="284">
        <v>0</v>
      </c>
      <c r="D79" s="286">
        <v>0</v>
      </c>
      <c r="E79" s="304">
        <v>72</v>
      </c>
      <c r="F79" s="304">
        <v>0</v>
      </c>
      <c r="G79" s="304">
        <v>18</v>
      </c>
      <c r="H79" s="289">
        <v>0</v>
      </c>
      <c r="I79" s="304">
        <v>0</v>
      </c>
      <c r="J79" s="304">
        <v>345</v>
      </c>
      <c r="K79" s="315">
        <v>0</v>
      </c>
      <c r="L79" s="304">
        <v>-82</v>
      </c>
      <c r="M79" s="288">
        <v>0</v>
      </c>
      <c r="N79" s="304">
        <v>566</v>
      </c>
      <c r="O79" s="304">
        <v>0</v>
      </c>
      <c r="P79" s="304">
        <v>0</v>
      </c>
      <c r="Q79" s="304">
        <v>0</v>
      </c>
      <c r="R79" s="304">
        <v>0</v>
      </c>
      <c r="S79" s="304">
        <v>0</v>
      </c>
      <c r="T79" s="304">
        <v>0</v>
      </c>
      <c r="U79" s="304">
        <v>0</v>
      </c>
      <c r="V79" s="287">
        <v>0</v>
      </c>
      <c r="W79" s="287">
        <v>0</v>
      </c>
      <c r="X79" s="287">
        <v>0</v>
      </c>
      <c r="Y79" s="287">
        <v>0</v>
      </c>
      <c r="Z79" s="287">
        <v>0</v>
      </c>
      <c r="AA79" s="287">
        <v>0</v>
      </c>
      <c r="AB79" s="287">
        <v>0</v>
      </c>
      <c r="AC79" s="287">
        <v>0</v>
      </c>
      <c r="AD79" s="287">
        <v>0</v>
      </c>
      <c r="AE79" s="287">
        <v>0</v>
      </c>
      <c r="AF79" s="288">
        <v>0</v>
      </c>
      <c r="AG79" s="285">
        <v>0</v>
      </c>
      <c r="AH79" s="285">
        <v>0</v>
      </c>
      <c r="AI79" s="286">
        <v>0</v>
      </c>
      <c r="AJ79" s="304">
        <v>0</v>
      </c>
      <c r="AK79" s="288">
        <v>0</v>
      </c>
      <c r="AL79" s="304">
        <v>0</v>
      </c>
      <c r="AM79" s="304">
        <v>0</v>
      </c>
      <c r="AN79" s="290">
        <f>SUM(C79:AM79)</f>
        <v>919</v>
      </c>
      <c r="AO79" s="124"/>
    </row>
    <row r="80" spans="1:41" ht="14.4" customHeight="1" x14ac:dyDescent="0.25">
      <c r="A80" s="65" t="s">
        <v>497</v>
      </c>
      <c r="B80" s="61" t="s">
        <v>498</v>
      </c>
      <c r="C80" s="284">
        <v>0</v>
      </c>
      <c r="D80" s="286">
        <v>0</v>
      </c>
      <c r="E80" s="304">
        <v>5714</v>
      </c>
      <c r="F80" s="304">
        <v>763</v>
      </c>
      <c r="G80" s="304">
        <v>861</v>
      </c>
      <c r="H80" s="289">
        <v>0</v>
      </c>
      <c r="I80" s="304">
        <v>0</v>
      </c>
      <c r="J80" s="304">
        <v>130</v>
      </c>
      <c r="K80" s="332">
        <v>0</v>
      </c>
      <c r="L80" s="304">
        <v>-35</v>
      </c>
      <c r="M80" s="288">
        <v>0</v>
      </c>
      <c r="N80" s="304">
        <v>0</v>
      </c>
      <c r="O80" s="304">
        <v>0</v>
      </c>
      <c r="P80" s="304">
        <v>0</v>
      </c>
      <c r="Q80" s="304">
        <v>0</v>
      </c>
      <c r="R80" s="304">
        <v>0</v>
      </c>
      <c r="S80" s="304">
        <v>0</v>
      </c>
      <c r="T80" s="304">
        <v>0</v>
      </c>
      <c r="U80" s="304">
        <v>0</v>
      </c>
      <c r="V80" s="287">
        <v>0</v>
      </c>
      <c r="W80" s="287">
        <v>0</v>
      </c>
      <c r="X80" s="287">
        <v>0</v>
      </c>
      <c r="Y80" s="287">
        <v>0</v>
      </c>
      <c r="Z80" s="287">
        <v>0</v>
      </c>
      <c r="AA80" s="287">
        <v>0</v>
      </c>
      <c r="AB80" s="287">
        <v>0</v>
      </c>
      <c r="AC80" s="287">
        <v>0</v>
      </c>
      <c r="AD80" s="287">
        <v>0</v>
      </c>
      <c r="AE80" s="287">
        <v>0</v>
      </c>
      <c r="AF80" s="288">
        <v>0</v>
      </c>
      <c r="AG80" s="285">
        <v>0</v>
      </c>
      <c r="AH80" s="285">
        <v>0</v>
      </c>
      <c r="AI80" s="286">
        <v>0</v>
      </c>
      <c r="AJ80" s="304">
        <v>0</v>
      </c>
      <c r="AK80" s="288">
        <v>0</v>
      </c>
      <c r="AL80" s="304">
        <v>0</v>
      </c>
      <c r="AM80" s="304">
        <v>0</v>
      </c>
      <c r="AN80" s="290">
        <f>SUM(C80:AM80)</f>
        <v>7433</v>
      </c>
      <c r="AO80" s="124"/>
    </row>
    <row r="81" spans="1:41" ht="14.4" customHeight="1" x14ac:dyDescent="0.25">
      <c r="A81" s="65" t="s">
        <v>499</v>
      </c>
      <c r="B81" s="61" t="s">
        <v>500</v>
      </c>
      <c r="C81" s="284">
        <v>0</v>
      </c>
      <c r="D81" s="286">
        <v>0</v>
      </c>
      <c r="E81" s="304">
        <v>0</v>
      </c>
      <c r="F81" s="304">
        <v>0</v>
      </c>
      <c r="G81" s="304">
        <v>0</v>
      </c>
      <c r="H81" s="289">
        <v>0</v>
      </c>
      <c r="I81" s="304">
        <v>0</v>
      </c>
      <c r="J81" s="304">
        <v>0</v>
      </c>
      <c r="K81" s="304">
        <v>1344</v>
      </c>
      <c r="L81" s="304">
        <v>131</v>
      </c>
      <c r="M81" s="288">
        <v>0</v>
      </c>
      <c r="N81" s="304">
        <v>31</v>
      </c>
      <c r="O81" s="304">
        <v>0</v>
      </c>
      <c r="P81" s="304">
        <v>0</v>
      </c>
      <c r="Q81" s="304">
        <v>0</v>
      </c>
      <c r="R81" s="304">
        <v>0</v>
      </c>
      <c r="S81" s="304">
        <v>0</v>
      </c>
      <c r="T81" s="304">
        <v>0</v>
      </c>
      <c r="U81" s="304">
        <v>3</v>
      </c>
      <c r="V81" s="287">
        <v>0</v>
      </c>
      <c r="W81" s="287">
        <v>0</v>
      </c>
      <c r="X81" s="287">
        <v>0</v>
      </c>
      <c r="Y81" s="287">
        <v>0</v>
      </c>
      <c r="Z81" s="287">
        <v>0</v>
      </c>
      <c r="AA81" s="287">
        <v>0</v>
      </c>
      <c r="AB81" s="287">
        <v>0</v>
      </c>
      <c r="AC81" s="287">
        <v>0</v>
      </c>
      <c r="AD81" s="287">
        <v>0</v>
      </c>
      <c r="AE81" s="287">
        <v>0</v>
      </c>
      <c r="AF81" s="288">
        <v>1</v>
      </c>
      <c r="AG81" s="285">
        <v>0</v>
      </c>
      <c r="AH81" s="285">
        <v>0</v>
      </c>
      <c r="AI81" s="286">
        <v>0</v>
      </c>
      <c r="AJ81" s="304">
        <v>0</v>
      </c>
      <c r="AK81" s="288">
        <v>0</v>
      </c>
      <c r="AL81" s="304">
        <v>0</v>
      </c>
      <c r="AM81" s="304">
        <v>0</v>
      </c>
      <c r="AN81" s="290">
        <f>SUM(C81:AM81)</f>
        <v>1510</v>
      </c>
      <c r="AO81" s="124"/>
    </row>
    <row r="82" spans="1:41" ht="14.4" customHeight="1" x14ac:dyDescent="0.25">
      <c r="A82" s="434" t="s">
        <v>501</v>
      </c>
      <c r="B82" s="435"/>
      <c r="C82" s="284">
        <f t="shared" ref="C82:AM82" si="13">SUM(C79:C81)</f>
        <v>0</v>
      </c>
      <c r="D82" s="286">
        <f t="shared" si="13"/>
        <v>0</v>
      </c>
      <c r="E82" s="308">
        <f t="shared" si="13"/>
        <v>5786</v>
      </c>
      <c r="F82" s="317">
        <f t="shared" si="13"/>
        <v>763</v>
      </c>
      <c r="G82" s="317">
        <f t="shared" si="13"/>
        <v>879</v>
      </c>
      <c r="H82" s="289">
        <f t="shared" si="13"/>
        <v>0</v>
      </c>
      <c r="I82" s="317">
        <f t="shared" si="13"/>
        <v>0</v>
      </c>
      <c r="J82" s="317">
        <f t="shared" si="13"/>
        <v>475</v>
      </c>
      <c r="K82" s="317">
        <f t="shared" si="13"/>
        <v>1344</v>
      </c>
      <c r="L82" s="317">
        <f t="shared" si="13"/>
        <v>14</v>
      </c>
      <c r="M82" s="288">
        <f t="shared" si="13"/>
        <v>0</v>
      </c>
      <c r="N82" s="304">
        <f t="shared" si="13"/>
        <v>597</v>
      </c>
      <c r="O82" s="317">
        <f t="shared" si="13"/>
        <v>0</v>
      </c>
      <c r="P82" s="317">
        <f t="shared" si="13"/>
        <v>0</v>
      </c>
      <c r="Q82" s="317">
        <f t="shared" si="13"/>
        <v>0</v>
      </c>
      <c r="R82" s="317">
        <f t="shared" si="13"/>
        <v>0</v>
      </c>
      <c r="S82" s="317">
        <f t="shared" si="13"/>
        <v>0</v>
      </c>
      <c r="T82" s="317">
        <f t="shared" si="13"/>
        <v>0</v>
      </c>
      <c r="U82" s="317">
        <f t="shared" si="13"/>
        <v>3</v>
      </c>
      <c r="V82" s="308">
        <f t="shared" si="13"/>
        <v>0</v>
      </c>
      <c r="W82" s="308">
        <f t="shared" si="13"/>
        <v>0</v>
      </c>
      <c r="X82" s="317">
        <f t="shared" si="13"/>
        <v>0</v>
      </c>
      <c r="Y82" s="317">
        <f t="shared" si="13"/>
        <v>0</v>
      </c>
      <c r="Z82" s="317">
        <f t="shared" si="13"/>
        <v>0</v>
      </c>
      <c r="AA82" s="317">
        <f t="shared" si="13"/>
        <v>0</v>
      </c>
      <c r="AB82" s="308">
        <f t="shared" si="13"/>
        <v>0</v>
      </c>
      <c r="AC82" s="308">
        <f t="shared" si="13"/>
        <v>0</v>
      </c>
      <c r="AD82" s="308">
        <f t="shared" si="13"/>
        <v>0</v>
      </c>
      <c r="AE82" s="308">
        <f t="shared" si="13"/>
        <v>0</v>
      </c>
      <c r="AF82" s="288">
        <f t="shared" si="13"/>
        <v>1</v>
      </c>
      <c r="AG82" s="285">
        <f t="shared" si="13"/>
        <v>0</v>
      </c>
      <c r="AH82" s="285">
        <f t="shared" si="13"/>
        <v>0</v>
      </c>
      <c r="AI82" s="286">
        <f t="shared" si="13"/>
        <v>0</v>
      </c>
      <c r="AJ82" s="308">
        <f t="shared" si="13"/>
        <v>0</v>
      </c>
      <c r="AK82" s="288">
        <f t="shared" si="13"/>
        <v>0</v>
      </c>
      <c r="AL82" s="308">
        <f t="shared" si="13"/>
        <v>0</v>
      </c>
      <c r="AM82" s="317">
        <f t="shared" si="13"/>
        <v>0</v>
      </c>
      <c r="AN82" s="318">
        <f>SUM(C82:AM82)</f>
        <v>9862</v>
      </c>
      <c r="AO82" s="79"/>
    </row>
    <row r="83" spans="1:41" ht="8.1999999999999993" customHeight="1" thickBot="1" x14ac:dyDescent="0.3">
      <c r="A83" s="63"/>
      <c r="B83" s="64"/>
      <c r="C83" s="312"/>
      <c r="D83" s="312"/>
      <c r="E83" s="281"/>
      <c r="F83" s="281"/>
      <c r="G83" s="281"/>
      <c r="H83" s="312"/>
      <c r="I83" s="281"/>
      <c r="J83" s="281"/>
      <c r="K83" s="281"/>
      <c r="L83" s="281"/>
      <c r="M83" s="312"/>
      <c r="N83" s="312"/>
      <c r="O83" s="281"/>
      <c r="P83" s="281"/>
      <c r="Q83" s="281"/>
      <c r="R83" s="281"/>
      <c r="S83" s="281"/>
      <c r="T83" s="281"/>
      <c r="U83" s="281"/>
      <c r="V83" s="312"/>
      <c r="W83" s="312"/>
      <c r="X83" s="281"/>
      <c r="Y83" s="281"/>
      <c r="Z83" s="281"/>
      <c r="AA83" s="281"/>
      <c r="AB83" s="312"/>
      <c r="AC83" s="312"/>
      <c r="AD83" s="312"/>
      <c r="AE83" s="312"/>
      <c r="AF83" s="313"/>
      <c r="AG83" s="313"/>
      <c r="AH83" s="313"/>
      <c r="AI83" s="313"/>
      <c r="AJ83" s="313"/>
      <c r="AK83" s="313"/>
      <c r="AL83" s="313"/>
      <c r="AM83" s="280"/>
      <c r="AN83" s="283"/>
      <c r="AO83" s="124"/>
    </row>
    <row r="84" spans="1:41" s="67" customFormat="1" ht="15.75" thickBot="1" x14ac:dyDescent="0.3">
      <c r="A84" s="438" t="s">
        <v>502</v>
      </c>
      <c r="B84" s="439"/>
      <c r="C84" s="333">
        <f t="shared" ref="C84:AM84" si="14">SUM(C19,C24,C32,C39,C45,C55,C68,C76,C82)</f>
        <v>28686</v>
      </c>
      <c r="D84" s="333">
        <f t="shared" si="14"/>
        <v>4859</v>
      </c>
      <c r="E84" s="333">
        <f t="shared" si="14"/>
        <v>11156</v>
      </c>
      <c r="F84" s="333">
        <f t="shared" si="14"/>
        <v>1921</v>
      </c>
      <c r="G84" s="333">
        <f t="shared" si="14"/>
        <v>1119</v>
      </c>
      <c r="H84" s="333">
        <f t="shared" si="14"/>
        <v>205</v>
      </c>
      <c r="I84" s="333">
        <f t="shared" si="14"/>
        <v>1089</v>
      </c>
      <c r="J84" s="333">
        <f t="shared" si="14"/>
        <v>7517</v>
      </c>
      <c r="K84" s="333">
        <f t="shared" si="14"/>
        <v>11184</v>
      </c>
      <c r="L84" s="333">
        <f t="shared" si="14"/>
        <v>31818</v>
      </c>
      <c r="M84" s="333">
        <f t="shared" si="14"/>
        <v>0</v>
      </c>
      <c r="N84" s="333">
        <f t="shared" si="14"/>
        <v>245399</v>
      </c>
      <c r="O84" s="333">
        <f t="shared" si="14"/>
        <v>0</v>
      </c>
      <c r="P84" s="333">
        <f t="shared" si="14"/>
        <v>0</v>
      </c>
      <c r="Q84" s="333">
        <f t="shared" si="14"/>
        <v>0</v>
      </c>
      <c r="R84" s="333">
        <f t="shared" si="14"/>
        <v>0</v>
      </c>
      <c r="S84" s="333">
        <f t="shared" si="14"/>
        <v>7</v>
      </c>
      <c r="T84" s="333">
        <f t="shared" si="14"/>
        <v>0</v>
      </c>
      <c r="U84" s="333">
        <f t="shared" si="14"/>
        <v>660</v>
      </c>
      <c r="V84" s="333">
        <f t="shared" si="14"/>
        <v>0</v>
      </c>
      <c r="W84" s="333">
        <f t="shared" si="14"/>
        <v>0</v>
      </c>
      <c r="X84" s="333">
        <f t="shared" si="14"/>
        <v>0</v>
      </c>
      <c r="Y84" s="333">
        <f t="shared" si="14"/>
        <v>0</v>
      </c>
      <c r="Z84" s="333">
        <f t="shared" si="14"/>
        <v>0</v>
      </c>
      <c r="AA84" s="333">
        <f t="shared" si="14"/>
        <v>0</v>
      </c>
      <c r="AB84" s="333">
        <f t="shared" si="14"/>
        <v>-179</v>
      </c>
      <c r="AC84" s="333">
        <f t="shared" si="14"/>
        <v>0</v>
      </c>
      <c r="AD84" s="333">
        <f t="shared" si="14"/>
        <v>32</v>
      </c>
      <c r="AE84" s="333">
        <f t="shared" si="14"/>
        <v>0</v>
      </c>
      <c r="AF84" s="333">
        <f t="shared" si="14"/>
        <v>752</v>
      </c>
      <c r="AG84" s="333">
        <f t="shared" si="14"/>
        <v>11024</v>
      </c>
      <c r="AH84" s="333">
        <f t="shared" si="14"/>
        <v>0</v>
      </c>
      <c r="AI84" s="333">
        <f t="shared" si="14"/>
        <v>24535</v>
      </c>
      <c r="AJ84" s="333">
        <f t="shared" si="14"/>
        <v>0</v>
      </c>
      <c r="AK84" s="334">
        <f t="shared" si="14"/>
        <v>0</v>
      </c>
      <c r="AL84" s="333">
        <f t="shared" si="14"/>
        <v>0</v>
      </c>
      <c r="AM84" s="335">
        <f t="shared" si="14"/>
        <v>1436</v>
      </c>
      <c r="AN84" s="336">
        <f>SUM(C84:AM84)</f>
        <v>383220</v>
      </c>
      <c r="AO84" s="124"/>
    </row>
    <row r="85" spans="1:41" s="69" customFormat="1" ht="8.1999999999999993" customHeight="1" x14ac:dyDescent="0.25">
      <c r="A85" s="68"/>
      <c r="B85" s="57"/>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37"/>
      <c r="AO85" s="124"/>
    </row>
    <row r="86" spans="1:41" ht="18" customHeight="1" x14ac:dyDescent="0.25">
      <c r="A86" s="430" t="s">
        <v>55</v>
      </c>
      <c r="B86" s="431"/>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37"/>
      <c r="AO86" s="124"/>
    </row>
    <row r="87" spans="1:41" ht="8.1999999999999993" customHeight="1" x14ac:dyDescent="0.25">
      <c r="A87" s="63"/>
      <c r="B87" s="64"/>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4"/>
      <c r="AO87" s="124"/>
    </row>
    <row r="88" spans="1:41" x14ac:dyDescent="0.25">
      <c r="A88" s="428" t="s">
        <v>56</v>
      </c>
      <c r="B88" s="429"/>
      <c r="C88" s="280"/>
      <c r="D88" s="280"/>
      <c r="E88" s="313"/>
      <c r="F88" s="313"/>
      <c r="G88" s="313"/>
      <c r="H88" s="313"/>
      <c r="I88" s="313"/>
      <c r="J88" s="313"/>
      <c r="K88" s="313"/>
      <c r="L88" s="313"/>
      <c r="M88" s="313"/>
      <c r="N88" s="313"/>
      <c r="O88" s="313"/>
      <c r="P88" s="313"/>
      <c r="Q88" s="313"/>
      <c r="R88" s="313"/>
      <c r="S88" s="280"/>
      <c r="T88" s="313"/>
      <c r="U88" s="313"/>
      <c r="V88" s="313"/>
      <c r="W88" s="313"/>
      <c r="X88" s="280"/>
      <c r="Y88" s="280"/>
      <c r="Z88" s="313"/>
      <c r="AA88" s="313"/>
      <c r="AB88" s="313"/>
      <c r="AC88" s="313"/>
      <c r="AD88" s="313"/>
      <c r="AE88" s="313"/>
      <c r="AF88" s="313"/>
      <c r="AG88" s="313"/>
      <c r="AH88" s="313"/>
      <c r="AI88" s="313"/>
      <c r="AJ88" s="313"/>
      <c r="AK88" s="313"/>
      <c r="AL88" s="313"/>
      <c r="AM88" s="313"/>
      <c r="AN88" s="314"/>
      <c r="AO88" s="124"/>
    </row>
    <row r="89" spans="1:41" ht="14.4" customHeight="1" x14ac:dyDescent="0.25">
      <c r="A89" s="163" t="s">
        <v>57</v>
      </c>
      <c r="B89" s="162" t="s">
        <v>58</v>
      </c>
      <c r="C89" s="284">
        <v>0</v>
      </c>
      <c r="D89" s="285">
        <v>0</v>
      </c>
      <c r="E89" s="285">
        <v>0</v>
      </c>
      <c r="F89" s="291">
        <v>0</v>
      </c>
      <c r="G89" s="285">
        <v>0</v>
      </c>
      <c r="H89" s="285">
        <v>0</v>
      </c>
      <c r="I89" s="291">
        <v>0</v>
      </c>
      <c r="J89" s="285">
        <v>0</v>
      </c>
      <c r="K89" s="286">
        <v>0</v>
      </c>
      <c r="L89" s="287">
        <v>0</v>
      </c>
      <c r="M89" s="288">
        <v>0</v>
      </c>
      <c r="N89" s="285">
        <v>0</v>
      </c>
      <c r="O89" s="285">
        <v>0</v>
      </c>
      <c r="P89" s="285">
        <v>0</v>
      </c>
      <c r="Q89" s="285">
        <v>0</v>
      </c>
      <c r="R89" s="285">
        <v>0</v>
      </c>
      <c r="S89" s="285">
        <v>0</v>
      </c>
      <c r="T89" s="285">
        <v>0</v>
      </c>
      <c r="U89" s="285">
        <v>0</v>
      </c>
      <c r="V89" s="285">
        <v>0</v>
      </c>
      <c r="W89" s="291">
        <v>0</v>
      </c>
      <c r="X89" s="291">
        <v>0</v>
      </c>
      <c r="Y89" s="291">
        <v>0</v>
      </c>
      <c r="Z89" s="291">
        <v>0</v>
      </c>
      <c r="AA89" s="291">
        <v>0</v>
      </c>
      <c r="AB89" s="291">
        <v>0</v>
      </c>
      <c r="AC89" s="291">
        <v>0</v>
      </c>
      <c r="AD89" s="291">
        <v>0</v>
      </c>
      <c r="AE89" s="291">
        <v>0</v>
      </c>
      <c r="AF89" s="285">
        <v>0</v>
      </c>
      <c r="AG89" s="286">
        <v>0</v>
      </c>
      <c r="AH89" s="287">
        <v>0</v>
      </c>
      <c r="AI89" s="288">
        <v>0</v>
      </c>
      <c r="AJ89" s="286">
        <v>0</v>
      </c>
      <c r="AK89" s="287">
        <v>0</v>
      </c>
      <c r="AL89" s="286">
        <v>0</v>
      </c>
      <c r="AM89" s="287">
        <v>0</v>
      </c>
      <c r="AN89" s="290">
        <f t="shared" ref="AN89:AN110" si="15">SUM(C89:AM89)</f>
        <v>0</v>
      </c>
      <c r="AO89" s="124"/>
    </row>
    <row r="90" spans="1:41" ht="14.4" customHeight="1" x14ac:dyDescent="0.25">
      <c r="A90" s="163" t="s">
        <v>59</v>
      </c>
      <c r="B90" s="162" t="s">
        <v>60</v>
      </c>
      <c r="C90" s="284">
        <v>0</v>
      </c>
      <c r="D90" s="285">
        <v>0</v>
      </c>
      <c r="E90" s="286">
        <v>0</v>
      </c>
      <c r="F90" s="287">
        <v>0</v>
      </c>
      <c r="G90" s="288">
        <v>0</v>
      </c>
      <c r="H90" s="286">
        <v>0</v>
      </c>
      <c r="I90" s="287">
        <v>0</v>
      </c>
      <c r="J90" s="288">
        <v>0</v>
      </c>
      <c r="K90" s="286">
        <v>0</v>
      </c>
      <c r="L90" s="287">
        <v>0</v>
      </c>
      <c r="M90" s="288">
        <v>0</v>
      </c>
      <c r="N90" s="285">
        <v>0</v>
      </c>
      <c r="O90" s="285">
        <v>0</v>
      </c>
      <c r="P90" s="285">
        <v>0</v>
      </c>
      <c r="Q90" s="285">
        <v>0</v>
      </c>
      <c r="R90" s="285">
        <v>0</v>
      </c>
      <c r="S90" s="285">
        <v>0</v>
      </c>
      <c r="T90" s="285">
        <v>0</v>
      </c>
      <c r="U90" s="285">
        <v>0</v>
      </c>
      <c r="V90" s="286">
        <v>0</v>
      </c>
      <c r="W90" s="287">
        <v>0</v>
      </c>
      <c r="X90" s="287">
        <v>0</v>
      </c>
      <c r="Y90" s="287">
        <v>0</v>
      </c>
      <c r="Z90" s="287">
        <v>0</v>
      </c>
      <c r="AA90" s="287">
        <v>0</v>
      </c>
      <c r="AB90" s="287">
        <v>0</v>
      </c>
      <c r="AC90" s="287">
        <v>0</v>
      </c>
      <c r="AD90" s="287">
        <v>0</v>
      </c>
      <c r="AE90" s="287">
        <v>0</v>
      </c>
      <c r="AF90" s="288">
        <v>0</v>
      </c>
      <c r="AG90" s="285">
        <v>0</v>
      </c>
      <c r="AH90" s="292">
        <v>0</v>
      </c>
      <c r="AI90" s="285">
        <v>0</v>
      </c>
      <c r="AJ90" s="285">
        <v>0</v>
      </c>
      <c r="AK90" s="287">
        <v>0</v>
      </c>
      <c r="AL90" s="285">
        <v>0</v>
      </c>
      <c r="AM90" s="287">
        <v>0</v>
      </c>
      <c r="AN90" s="290">
        <f t="shared" si="15"/>
        <v>0</v>
      </c>
      <c r="AO90" s="124"/>
    </row>
    <row r="91" spans="1:41" ht="14.4" customHeight="1" x14ac:dyDescent="0.25">
      <c r="A91" s="163" t="s">
        <v>278</v>
      </c>
      <c r="B91" s="162" t="s">
        <v>279</v>
      </c>
      <c r="C91" s="284">
        <v>0</v>
      </c>
      <c r="D91" s="285">
        <v>0</v>
      </c>
      <c r="E91" s="291">
        <v>0</v>
      </c>
      <c r="F91" s="303">
        <v>0</v>
      </c>
      <c r="G91" s="291">
        <v>0</v>
      </c>
      <c r="H91" s="285">
        <v>0</v>
      </c>
      <c r="I91" s="303">
        <v>0</v>
      </c>
      <c r="J91" s="291">
        <v>0</v>
      </c>
      <c r="K91" s="285">
        <v>0</v>
      </c>
      <c r="L91" s="303">
        <v>0</v>
      </c>
      <c r="M91" s="285">
        <v>0</v>
      </c>
      <c r="N91" s="285">
        <v>0</v>
      </c>
      <c r="O91" s="285">
        <v>0</v>
      </c>
      <c r="P91" s="285">
        <v>0</v>
      </c>
      <c r="Q91" s="285">
        <v>0</v>
      </c>
      <c r="R91" s="285">
        <v>0</v>
      </c>
      <c r="S91" s="285">
        <v>0</v>
      </c>
      <c r="T91" s="285">
        <v>0</v>
      </c>
      <c r="U91" s="285">
        <v>0</v>
      </c>
      <c r="V91" s="286">
        <v>0</v>
      </c>
      <c r="W91" s="287">
        <v>0</v>
      </c>
      <c r="X91" s="287">
        <v>0</v>
      </c>
      <c r="Y91" s="287">
        <v>0</v>
      </c>
      <c r="Z91" s="287">
        <v>0</v>
      </c>
      <c r="AA91" s="287">
        <v>0</v>
      </c>
      <c r="AB91" s="287">
        <v>0</v>
      </c>
      <c r="AC91" s="287">
        <v>0</v>
      </c>
      <c r="AD91" s="287">
        <v>0</v>
      </c>
      <c r="AE91" s="287">
        <v>0</v>
      </c>
      <c r="AF91" s="288">
        <v>0</v>
      </c>
      <c r="AG91" s="285">
        <v>0</v>
      </c>
      <c r="AH91" s="285">
        <v>0</v>
      </c>
      <c r="AI91" s="285">
        <v>0</v>
      </c>
      <c r="AJ91" s="286">
        <v>0</v>
      </c>
      <c r="AK91" s="287">
        <v>119</v>
      </c>
      <c r="AL91" s="286">
        <v>0</v>
      </c>
      <c r="AM91" s="287">
        <v>0</v>
      </c>
      <c r="AN91" s="290">
        <f t="shared" si="15"/>
        <v>119</v>
      </c>
      <c r="AO91" s="124"/>
    </row>
    <row r="92" spans="1:41" ht="14.4" customHeight="1" x14ac:dyDescent="0.25">
      <c r="A92" s="163" t="s">
        <v>503</v>
      </c>
      <c r="B92" s="162" t="s">
        <v>61</v>
      </c>
      <c r="C92" s="284">
        <v>0</v>
      </c>
      <c r="D92" s="286">
        <v>0</v>
      </c>
      <c r="E92" s="287">
        <v>0</v>
      </c>
      <c r="F92" s="287">
        <v>0</v>
      </c>
      <c r="G92" s="287">
        <v>0</v>
      </c>
      <c r="H92" s="289">
        <v>0</v>
      </c>
      <c r="I92" s="287">
        <v>0</v>
      </c>
      <c r="J92" s="287">
        <v>0</v>
      </c>
      <c r="K92" s="289">
        <v>0</v>
      </c>
      <c r="L92" s="287">
        <v>0</v>
      </c>
      <c r="M92" s="288">
        <v>0</v>
      </c>
      <c r="N92" s="285">
        <v>0</v>
      </c>
      <c r="O92" s="285">
        <v>0</v>
      </c>
      <c r="P92" s="285">
        <v>0</v>
      </c>
      <c r="Q92" s="285">
        <v>0</v>
      </c>
      <c r="R92" s="285">
        <v>0</v>
      </c>
      <c r="S92" s="285">
        <v>0</v>
      </c>
      <c r="T92" s="285">
        <v>0</v>
      </c>
      <c r="U92" s="285">
        <v>0</v>
      </c>
      <c r="V92" s="286">
        <v>0</v>
      </c>
      <c r="W92" s="287">
        <v>0</v>
      </c>
      <c r="X92" s="287">
        <v>0</v>
      </c>
      <c r="Y92" s="287">
        <v>0</v>
      </c>
      <c r="Z92" s="287">
        <v>0</v>
      </c>
      <c r="AA92" s="287">
        <v>0</v>
      </c>
      <c r="AB92" s="287">
        <v>0</v>
      </c>
      <c r="AC92" s="287">
        <v>0</v>
      </c>
      <c r="AD92" s="287">
        <v>0</v>
      </c>
      <c r="AE92" s="287">
        <v>0</v>
      </c>
      <c r="AF92" s="288">
        <v>0</v>
      </c>
      <c r="AG92" s="285">
        <v>0</v>
      </c>
      <c r="AH92" s="285">
        <v>0</v>
      </c>
      <c r="AI92" s="285">
        <v>0</v>
      </c>
      <c r="AJ92" s="286">
        <v>0</v>
      </c>
      <c r="AK92" s="287">
        <v>0</v>
      </c>
      <c r="AL92" s="286">
        <v>0</v>
      </c>
      <c r="AM92" s="287">
        <v>0</v>
      </c>
      <c r="AN92" s="290">
        <f t="shared" si="15"/>
        <v>0</v>
      </c>
      <c r="AO92" s="124"/>
    </row>
    <row r="93" spans="1:41" ht="14.4" customHeight="1" x14ac:dyDescent="0.25">
      <c r="A93" s="163" t="s">
        <v>62</v>
      </c>
      <c r="B93" s="162" t="s">
        <v>63</v>
      </c>
      <c r="C93" s="284">
        <v>0</v>
      </c>
      <c r="D93" s="286">
        <v>0</v>
      </c>
      <c r="E93" s="287">
        <v>0</v>
      </c>
      <c r="F93" s="287">
        <v>0</v>
      </c>
      <c r="G93" s="287">
        <v>0</v>
      </c>
      <c r="H93" s="289">
        <v>0</v>
      </c>
      <c r="I93" s="287">
        <v>0</v>
      </c>
      <c r="J93" s="287">
        <v>0</v>
      </c>
      <c r="K93" s="289">
        <v>0</v>
      </c>
      <c r="L93" s="287">
        <v>0</v>
      </c>
      <c r="M93" s="288">
        <v>0</v>
      </c>
      <c r="N93" s="285">
        <v>0</v>
      </c>
      <c r="O93" s="285">
        <v>0</v>
      </c>
      <c r="P93" s="285">
        <v>0</v>
      </c>
      <c r="Q93" s="285">
        <v>0</v>
      </c>
      <c r="R93" s="285">
        <v>0</v>
      </c>
      <c r="S93" s="285">
        <v>0</v>
      </c>
      <c r="T93" s="285">
        <v>0</v>
      </c>
      <c r="U93" s="285">
        <v>0</v>
      </c>
      <c r="V93" s="286">
        <v>0</v>
      </c>
      <c r="W93" s="287">
        <v>0</v>
      </c>
      <c r="X93" s="287">
        <v>0</v>
      </c>
      <c r="Y93" s="287">
        <v>0</v>
      </c>
      <c r="Z93" s="287">
        <v>0</v>
      </c>
      <c r="AA93" s="287">
        <v>0</v>
      </c>
      <c r="AB93" s="287">
        <v>0</v>
      </c>
      <c r="AC93" s="287">
        <v>0</v>
      </c>
      <c r="AD93" s="287">
        <v>0</v>
      </c>
      <c r="AE93" s="287">
        <v>0</v>
      </c>
      <c r="AF93" s="288">
        <v>0</v>
      </c>
      <c r="AG93" s="285">
        <v>0</v>
      </c>
      <c r="AH93" s="285">
        <v>0</v>
      </c>
      <c r="AI93" s="285">
        <v>0</v>
      </c>
      <c r="AJ93" s="286">
        <v>0</v>
      </c>
      <c r="AK93" s="287">
        <v>67</v>
      </c>
      <c r="AL93" s="286">
        <v>0</v>
      </c>
      <c r="AM93" s="287">
        <v>0</v>
      </c>
      <c r="AN93" s="290">
        <f t="shared" si="15"/>
        <v>67</v>
      </c>
      <c r="AO93" s="124"/>
    </row>
    <row r="94" spans="1:41" ht="14.4" customHeight="1" x14ac:dyDescent="0.25">
      <c r="A94" s="163" t="s">
        <v>64</v>
      </c>
      <c r="B94" s="162" t="s">
        <v>65</v>
      </c>
      <c r="C94" s="284">
        <v>0</v>
      </c>
      <c r="D94" s="286">
        <v>0</v>
      </c>
      <c r="E94" s="287">
        <v>0</v>
      </c>
      <c r="F94" s="287">
        <v>0</v>
      </c>
      <c r="G94" s="287">
        <v>0</v>
      </c>
      <c r="H94" s="289">
        <v>0</v>
      </c>
      <c r="I94" s="287">
        <v>0</v>
      </c>
      <c r="J94" s="287">
        <v>0</v>
      </c>
      <c r="K94" s="289">
        <v>0</v>
      </c>
      <c r="L94" s="287">
        <v>0</v>
      </c>
      <c r="M94" s="288">
        <v>0</v>
      </c>
      <c r="N94" s="285">
        <v>0</v>
      </c>
      <c r="O94" s="285">
        <v>0</v>
      </c>
      <c r="P94" s="285">
        <v>0</v>
      </c>
      <c r="Q94" s="285">
        <v>0</v>
      </c>
      <c r="R94" s="285">
        <v>0</v>
      </c>
      <c r="S94" s="285">
        <v>0</v>
      </c>
      <c r="T94" s="285">
        <v>0</v>
      </c>
      <c r="U94" s="285">
        <v>0</v>
      </c>
      <c r="V94" s="286">
        <v>0</v>
      </c>
      <c r="W94" s="287">
        <v>0</v>
      </c>
      <c r="X94" s="287">
        <v>0</v>
      </c>
      <c r="Y94" s="287">
        <v>0</v>
      </c>
      <c r="Z94" s="287">
        <v>0</v>
      </c>
      <c r="AA94" s="287">
        <v>0</v>
      </c>
      <c r="AB94" s="287">
        <v>0</v>
      </c>
      <c r="AC94" s="287">
        <v>0</v>
      </c>
      <c r="AD94" s="287">
        <v>0</v>
      </c>
      <c r="AE94" s="287">
        <v>0</v>
      </c>
      <c r="AF94" s="288">
        <v>0</v>
      </c>
      <c r="AG94" s="285">
        <v>0</v>
      </c>
      <c r="AH94" s="285">
        <v>0</v>
      </c>
      <c r="AI94" s="285">
        <v>0</v>
      </c>
      <c r="AJ94" s="286">
        <v>0</v>
      </c>
      <c r="AK94" s="287">
        <v>5730</v>
      </c>
      <c r="AL94" s="286">
        <v>0</v>
      </c>
      <c r="AM94" s="287">
        <v>0</v>
      </c>
      <c r="AN94" s="290">
        <f t="shared" si="15"/>
        <v>5730</v>
      </c>
      <c r="AO94" s="124"/>
    </row>
    <row r="95" spans="1:41" ht="14.4" customHeight="1" x14ac:dyDescent="0.25">
      <c r="A95" s="163" t="s">
        <v>66</v>
      </c>
      <c r="B95" s="162" t="s">
        <v>67</v>
      </c>
      <c r="C95" s="284">
        <v>0</v>
      </c>
      <c r="D95" s="286">
        <v>0</v>
      </c>
      <c r="E95" s="287">
        <v>158</v>
      </c>
      <c r="F95" s="287">
        <v>0</v>
      </c>
      <c r="G95" s="287">
        <v>0</v>
      </c>
      <c r="H95" s="289">
        <v>0</v>
      </c>
      <c r="I95" s="287">
        <v>0</v>
      </c>
      <c r="J95" s="287">
        <v>38</v>
      </c>
      <c r="K95" s="289">
        <v>0</v>
      </c>
      <c r="L95" s="287">
        <v>99</v>
      </c>
      <c r="M95" s="288">
        <v>0</v>
      </c>
      <c r="N95" s="285">
        <v>0</v>
      </c>
      <c r="O95" s="285">
        <v>0</v>
      </c>
      <c r="P95" s="285">
        <v>0</v>
      </c>
      <c r="Q95" s="285">
        <v>0</v>
      </c>
      <c r="R95" s="285">
        <v>0</v>
      </c>
      <c r="S95" s="285">
        <v>0</v>
      </c>
      <c r="T95" s="285">
        <v>0</v>
      </c>
      <c r="U95" s="285">
        <v>0</v>
      </c>
      <c r="V95" s="286">
        <v>0</v>
      </c>
      <c r="W95" s="287">
        <v>0</v>
      </c>
      <c r="X95" s="287">
        <v>0</v>
      </c>
      <c r="Y95" s="287">
        <v>0</v>
      </c>
      <c r="Z95" s="287">
        <v>470</v>
      </c>
      <c r="AA95" s="287">
        <v>142</v>
      </c>
      <c r="AB95" s="287">
        <v>10478</v>
      </c>
      <c r="AC95" s="287">
        <v>0</v>
      </c>
      <c r="AD95" s="287">
        <v>0</v>
      </c>
      <c r="AE95" s="287">
        <v>0</v>
      </c>
      <c r="AF95" s="288">
        <v>0</v>
      </c>
      <c r="AG95" s="285">
        <v>0</v>
      </c>
      <c r="AH95" s="285">
        <v>0</v>
      </c>
      <c r="AI95" s="285">
        <v>0</v>
      </c>
      <c r="AJ95" s="286">
        <v>0</v>
      </c>
      <c r="AK95" s="287">
        <v>2900</v>
      </c>
      <c r="AL95" s="286">
        <v>0</v>
      </c>
      <c r="AM95" s="287">
        <v>0</v>
      </c>
      <c r="AN95" s="290">
        <f t="shared" si="15"/>
        <v>14285</v>
      </c>
      <c r="AO95" s="124"/>
    </row>
    <row r="96" spans="1:41" ht="14.4" customHeight="1" x14ac:dyDescent="0.25">
      <c r="A96" s="163" t="s">
        <v>68</v>
      </c>
      <c r="B96" s="162" t="s">
        <v>69</v>
      </c>
      <c r="C96" s="284">
        <v>0</v>
      </c>
      <c r="D96" s="286">
        <v>0</v>
      </c>
      <c r="E96" s="287">
        <v>0</v>
      </c>
      <c r="F96" s="287">
        <v>0</v>
      </c>
      <c r="G96" s="287">
        <v>0</v>
      </c>
      <c r="H96" s="289">
        <v>0</v>
      </c>
      <c r="I96" s="287">
        <v>0</v>
      </c>
      <c r="J96" s="287">
        <v>0</v>
      </c>
      <c r="K96" s="289">
        <v>0</v>
      </c>
      <c r="L96" s="287">
        <v>0</v>
      </c>
      <c r="M96" s="288">
        <v>0</v>
      </c>
      <c r="N96" s="285">
        <v>0</v>
      </c>
      <c r="O96" s="285">
        <v>0</v>
      </c>
      <c r="P96" s="285">
        <v>0</v>
      </c>
      <c r="Q96" s="285">
        <v>0</v>
      </c>
      <c r="R96" s="285">
        <v>0</v>
      </c>
      <c r="S96" s="285">
        <v>0</v>
      </c>
      <c r="T96" s="285">
        <v>0</v>
      </c>
      <c r="U96" s="285">
        <v>0</v>
      </c>
      <c r="V96" s="286">
        <v>0</v>
      </c>
      <c r="W96" s="287">
        <v>0</v>
      </c>
      <c r="X96" s="287">
        <v>0</v>
      </c>
      <c r="Y96" s="287">
        <v>0</v>
      </c>
      <c r="Z96" s="287">
        <v>0</v>
      </c>
      <c r="AA96" s="287">
        <v>0</v>
      </c>
      <c r="AB96" s="287">
        <v>0</v>
      </c>
      <c r="AC96" s="287">
        <v>0</v>
      </c>
      <c r="AD96" s="287">
        <v>0</v>
      </c>
      <c r="AE96" s="287">
        <v>0</v>
      </c>
      <c r="AF96" s="288">
        <v>0</v>
      </c>
      <c r="AG96" s="285">
        <v>0</v>
      </c>
      <c r="AH96" s="285">
        <v>0</v>
      </c>
      <c r="AI96" s="285">
        <v>0</v>
      </c>
      <c r="AJ96" s="286">
        <v>0</v>
      </c>
      <c r="AK96" s="287">
        <v>140</v>
      </c>
      <c r="AL96" s="286">
        <v>0</v>
      </c>
      <c r="AM96" s="287">
        <v>0</v>
      </c>
      <c r="AN96" s="290">
        <f t="shared" si="15"/>
        <v>140</v>
      </c>
      <c r="AO96" s="124"/>
    </row>
    <row r="97" spans="1:41" ht="14.4" customHeight="1" x14ac:dyDescent="0.25">
      <c r="A97" s="163" t="s">
        <v>70</v>
      </c>
      <c r="B97" s="162" t="s">
        <v>71</v>
      </c>
      <c r="C97" s="284">
        <v>0</v>
      </c>
      <c r="D97" s="286">
        <v>0</v>
      </c>
      <c r="E97" s="287">
        <v>0</v>
      </c>
      <c r="F97" s="287">
        <v>0</v>
      </c>
      <c r="G97" s="287">
        <v>0</v>
      </c>
      <c r="H97" s="289">
        <v>0</v>
      </c>
      <c r="I97" s="287">
        <v>0</v>
      </c>
      <c r="J97" s="287">
        <v>0</v>
      </c>
      <c r="K97" s="289">
        <v>0</v>
      </c>
      <c r="L97" s="287">
        <v>0</v>
      </c>
      <c r="M97" s="288">
        <v>0</v>
      </c>
      <c r="N97" s="285">
        <v>0</v>
      </c>
      <c r="O97" s="285">
        <v>0</v>
      </c>
      <c r="P97" s="285">
        <v>0</v>
      </c>
      <c r="Q97" s="285">
        <v>0</v>
      </c>
      <c r="R97" s="285">
        <v>0</v>
      </c>
      <c r="S97" s="285">
        <v>0</v>
      </c>
      <c r="T97" s="285">
        <v>0</v>
      </c>
      <c r="U97" s="285">
        <v>0</v>
      </c>
      <c r="V97" s="286">
        <v>0</v>
      </c>
      <c r="W97" s="287">
        <v>0</v>
      </c>
      <c r="X97" s="287">
        <v>0</v>
      </c>
      <c r="Y97" s="287">
        <v>0</v>
      </c>
      <c r="Z97" s="287">
        <v>0</v>
      </c>
      <c r="AA97" s="287">
        <v>0</v>
      </c>
      <c r="AB97" s="287">
        <v>-130</v>
      </c>
      <c r="AC97" s="287">
        <v>0</v>
      </c>
      <c r="AD97" s="287">
        <v>0</v>
      </c>
      <c r="AE97" s="287">
        <v>0</v>
      </c>
      <c r="AF97" s="288">
        <v>0</v>
      </c>
      <c r="AG97" s="285">
        <v>0</v>
      </c>
      <c r="AH97" s="285">
        <v>0</v>
      </c>
      <c r="AI97" s="285">
        <v>0</v>
      </c>
      <c r="AJ97" s="286">
        <v>0</v>
      </c>
      <c r="AK97" s="287">
        <v>2579</v>
      </c>
      <c r="AL97" s="286">
        <v>0</v>
      </c>
      <c r="AM97" s="287">
        <v>0</v>
      </c>
      <c r="AN97" s="290">
        <f t="shared" si="15"/>
        <v>2449</v>
      </c>
      <c r="AO97" s="124"/>
    </row>
    <row r="98" spans="1:41" ht="14.4" customHeight="1" x14ac:dyDescent="0.25">
      <c r="A98" s="163" t="s">
        <v>72</v>
      </c>
      <c r="B98" s="162" t="s">
        <v>73</v>
      </c>
      <c r="C98" s="284">
        <v>0</v>
      </c>
      <c r="D98" s="286">
        <v>0</v>
      </c>
      <c r="E98" s="287">
        <v>0</v>
      </c>
      <c r="F98" s="287">
        <v>0</v>
      </c>
      <c r="G98" s="287">
        <v>0</v>
      </c>
      <c r="H98" s="289">
        <v>0</v>
      </c>
      <c r="I98" s="287">
        <v>0</v>
      </c>
      <c r="J98" s="287">
        <v>0</v>
      </c>
      <c r="K98" s="289">
        <v>0</v>
      </c>
      <c r="L98" s="287">
        <v>0</v>
      </c>
      <c r="M98" s="288">
        <v>0</v>
      </c>
      <c r="N98" s="285">
        <v>0</v>
      </c>
      <c r="O98" s="285">
        <v>0</v>
      </c>
      <c r="P98" s="285">
        <v>0</v>
      </c>
      <c r="Q98" s="285">
        <v>0</v>
      </c>
      <c r="R98" s="285">
        <v>0</v>
      </c>
      <c r="S98" s="285">
        <v>0</v>
      </c>
      <c r="T98" s="285">
        <v>0</v>
      </c>
      <c r="U98" s="285">
        <v>0</v>
      </c>
      <c r="V98" s="286">
        <v>0</v>
      </c>
      <c r="W98" s="287">
        <v>0</v>
      </c>
      <c r="X98" s="287">
        <v>0</v>
      </c>
      <c r="Y98" s="287">
        <v>0</v>
      </c>
      <c r="Z98" s="287">
        <v>0</v>
      </c>
      <c r="AA98" s="287">
        <v>0</v>
      </c>
      <c r="AB98" s="287">
        <v>0</v>
      </c>
      <c r="AC98" s="287">
        <v>0</v>
      </c>
      <c r="AD98" s="287">
        <v>0</v>
      </c>
      <c r="AE98" s="287">
        <v>0</v>
      </c>
      <c r="AF98" s="288">
        <v>0</v>
      </c>
      <c r="AG98" s="285">
        <v>0</v>
      </c>
      <c r="AH98" s="291">
        <v>0</v>
      </c>
      <c r="AI98" s="285">
        <v>0</v>
      </c>
      <c r="AJ98" s="286">
        <v>0</v>
      </c>
      <c r="AK98" s="287">
        <v>829</v>
      </c>
      <c r="AL98" s="289">
        <v>0</v>
      </c>
      <c r="AM98" s="287">
        <v>0</v>
      </c>
      <c r="AN98" s="290">
        <f t="shared" si="15"/>
        <v>829</v>
      </c>
      <c r="AO98" s="124"/>
    </row>
    <row r="99" spans="1:41" ht="14.4" customHeight="1" x14ac:dyDescent="0.25">
      <c r="A99" s="163" t="s">
        <v>74</v>
      </c>
      <c r="B99" s="162" t="s">
        <v>75</v>
      </c>
      <c r="C99" s="284">
        <v>0</v>
      </c>
      <c r="D99" s="285">
        <v>0</v>
      </c>
      <c r="E99" s="292">
        <v>0</v>
      </c>
      <c r="F99" s="292">
        <v>0</v>
      </c>
      <c r="G99" s="292">
        <v>0</v>
      </c>
      <c r="H99" s="285">
        <v>0</v>
      </c>
      <c r="I99" s="292">
        <v>0</v>
      </c>
      <c r="J99" s="292">
        <v>0</v>
      </c>
      <c r="K99" s="285">
        <v>0</v>
      </c>
      <c r="L99" s="292">
        <v>0</v>
      </c>
      <c r="M99" s="285">
        <v>0</v>
      </c>
      <c r="N99" s="285">
        <v>0</v>
      </c>
      <c r="O99" s="285">
        <v>0</v>
      </c>
      <c r="P99" s="285">
        <v>0</v>
      </c>
      <c r="Q99" s="285">
        <v>0</v>
      </c>
      <c r="R99" s="285">
        <v>0</v>
      </c>
      <c r="S99" s="285">
        <v>0</v>
      </c>
      <c r="T99" s="285">
        <v>0</v>
      </c>
      <c r="U99" s="285">
        <v>0</v>
      </c>
      <c r="V99" s="285">
        <v>0</v>
      </c>
      <c r="W99" s="292">
        <v>0</v>
      </c>
      <c r="X99" s="292">
        <v>0</v>
      </c>
      <c r="Y99" s="292">
        <v>0</v>
      </c>
      <c r="Z99" s="292">
        <v>0</v>
      </c>
      <c r="AA99" s="292">
        <v>0</v>
      </c>
      <c r="AB99" s="292">
        <v>0</v>
      </c>
      <c r="AC99" s="292">
        <v>0</v>
      </c>
      <c r="AD99" s="292">
        <v>0</v>
      </c>
      <c r="AE99" s="292">
        <v>0</v>
      </c>
      <c r="AF99" s="285">
        <v>0</v>
      </c>
      <c r="AG99" s="286">
        <v>0</v>
      </c>
      <c r="AH99" s="287">
        <v>0</v>
      </c>
      <c r="AI99" s="288">
        <v>0</v>
      </c>
      <c r="AJ99" s="285">
        <v>0</v>
      </c>
      <c r="AK99" s="292">
        <v>0</v>
      </c>
      <c r="AL99" s="286">
        <v>0</v>
      </c>
      <c r="AM99" s="287">
        <v>0</v>
      </c>
      <c r="AN99" s="290">
        <f t="shared" si="15"/>
        <v>0</v>
      </c>
      <c r="AO99" s="124"/>
    </row>
    <row r="100" spans="1:41" ht="14.4" customHeight="1" x14ac:dyDescent="0.25">
      <c r="A100" s="163" t="s">
        <v>76</v>
      </c>
      <c r="B100" s="162"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5">
        <v>0</v>
      </c>
      <c r="AF100" s="285">
        <v>0</v>
      </c>
      <c r="AG100" s="286">
        <v>0</v>
      </c>
      <c r="AH100" s="287">
        <v>0</v>
      </c>
      <c r="AI100" s="288">
        <v>0</v>
      </c>
      <c r="AJ100" s="285">
        <v>0</v>
      </c>
      <c r="AK100" s="285">
        <v>0</v>
      </c>
      <c r="AL100" s="286">
        <v>0</v>
      </c>
      <c r="AM100" s="287">
        <v>0</v>
      </c>
      <c r="AN100" s="290">
        <f t="shared" si="15"/>
        <v>0</v>
      </c>
      <c r="AO100" s="124"/>
    </row>
    <row r="101" spans="1:41" ht="14.4" customHeight="1" x14ac:dyDescent="0.25">
      <c r="A101" s="163" t="s">
        <v>78</v>
      </c>
      <c r="B101" s="162"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5">
        <v>0</v>
      </c>
      <c r="AF101" s="285">
        <v>0</v>
      </c>
      <c r="AG101" s="286">
        <v>0</v>
      </c>
      <c r="AH101" s="287">
        <v>0</v>
      </c>
      <c r="AI101" s="288">
        <v>0</v>
      </c>
      <c r="AJ101" s="285">
        <v>0</v>
      </c>
      <c r="AK101" s="285">
        <v>0</v>
      </c>
      <c r="AL101" s="286">
        <v>0</v>
      </c>
      <c r="AM101" s="287">
        <v>0</v>
      </c>
      <c r="AN101" s="290">
        <f t="shared" si="15"/>
        <v>0</v>
      </c>
      <c r="AO101" s="124"/>
    </row>
    <row r="102" spans="1:41" ht="14.4" customHeight="1" x14ac:dyDescent="0.25">
      <c r="A102" s="163" t="s">
        <v>80</v>
      </c>
      <c r="B102" s="162"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5">
        <v>0</v>
      </c>
      <c r="AF102" s="285">
        <v>0</v>
      </c>
      <c r="AG102" s="286">
        <v>0</v>
      </c>
      <c r="AH102" s="287">
        <v>924</v>
      </c>
      <c r="AI102" s="288">
        <v>0</v>
      </c>
      <c r="AJ102" s="285">
        <v>0</v>
      </c>
      <c r="AK102" s="285">
        <v>0</v>
      </c>
      <c r="AL102" s="286">
        <v>0</v>
      </c>
      <c r="AM102" s="287">
        <v>0</v>
      </c>
      <c r="AN102" s="290">
        <f t="shared" si="15"/>
        <v>924</v>
      </c>
      <c r="AO102" s="124"/>
    </row>
    <row r="103" spans="1:41" ht="14.4" customHeight="1" x14ac:dyDescent="0.25">
      <c r="A103" s="163" t="s">
        <v>82</v>
      </c>
      <c r="B103" s="162"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5">
        <v>0</v>
      </c>
      <c r="AF103" s="285">
        <v>0</v>
      </c>
      <c r="AG103" s="286">
        <v>0</v>
      </c>
      <c r="AH103" s="287">
        <v>0</v>
      </c>
      <c r="AI103" s="288">
        <v>0</v>
      </c>
      <c r="AJ103" s="285">
        <v>0</v>
      </c>
      <c r="AK103" s="285">
        <v>0</v>
      </c>
      <c r="AL103" s="286">
        <v>0</v>
      </c>
      <c r="AM103" s="287">
        <v>0</v>
      </c>
      <c r="AN103" s="290">
        <f t="shared" si="15"/>
        <v>0</v>
      </c>
      <c r="AO103" s="124"/>
    </row>
    <row r="104" spans="1:41" ht="14.4" customHeight="1" x14ac:dyDescent="0.25">
      <c r="A104" s="163" t="s">
        <v>84</v>
      </c>
      <c r="B104" s="162"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5">
        <v>0</v>
      </c>
      <c r="AF104" s="285">
        <v>0</v>
      </c>
      <c r="AG104" s="286">
        <v>0</v>
      </c>
      <c r="AH104" s="287">
        <v>0</v>
      </c>
      <c r="AI104" s="288">
        <v>0</v>
      </c>
      <c r="AJ104" s="285">
        <v>0</v>
      </c>
      <c r="AK104" s="285">
        <v>0</v>
      </c>
      <c r="AL104" s="286">
        <v>0</v>
      </c>
      <c r="AM104" s="287">
        <v>0</v>
      </c>
      <c r="AN104" s="290">
        <f t="shared" si="15"/>
        <v>0</v>
      </c>
      <c r="AO104" s="124"/>
    </row>
    <row r="105" spans="1:41" ht="14.4" customHeight="1" x14ac:dyDescent="0.25">
      <c r="A105" s="159" t="s">
        <v>205</v>
      </c>
      <c r="B105" s="160"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5">
        <v>0</v>
      </c>
      <c r="AF105" s="285">
        <v>0</v>
      </c>
      <c r="AG105" s="286">
        <v>0</v>
      </c>
      <c r="AH105" s="287">
        <v>979</v>
      </c>
      <c r="AI105" s="288">
        <v>0</v>
      </c>
      <c r="AJ105" s="285">
        <v>0</v>
      </c>
      <c r="AK105" s="285">
        <v>0</v>
      </c>
      <c r="AL105" s="286">
        <v>0</v>
      </c>
      <c r="AM105" s="287">
        <v>0</v>
      </c>
      <c r="AN105" s="290">
        <f t="shared" si="15"/>
        <v>979</v>
      </c>
      <c r="AO105" s="124"/>
    </row>
    <row r="106" spans="1:41" ht="14.4" customHeight="1" x14ac:dyDescent="0.25">
      <c r="A106" s="159" t="s">
        <v>206</v>
      </c>
      <c r="B106" s="160"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5">
        <v>0</v>
      </c>
      <c r="AF106" s="285">
        <v>0</v>
      </c>
      <c r="AG106" s="286">
        <v>0</v>
      </c>
      <c r="AH106" s="287">
        <v>1091</v>
      </c>
      <c r="AI106" s="288">
        <v>0</v>
      </c>
      <c r="AJ106" s="285">
        <v>0</v>
      </c>
      <c r="AK106" s="285">
        <v>0</v>
      </c>
      <c r="AL106" s="286">
        <v>0</v>
      </c>
      <c r="AM106" s="287">
        <v>0</v>
      </c>
      <c r="AN106" s="290">
        <f t="shared" si="15"/>
        <v>1091</v>
      </c>
      <c r="AO106" s="124"/>
    </row>
    <row r="107" spans="1:41" ht="14.4" customHeight="1" x14ac:dyDescent="0.25">
      <c r="A107" s="159" t="s">
        <v>207</v>
      </c>
      <c r="B107" s="160"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5">
        <v>0</v>
      </c>
      <c r="AF107" s="285">
        <v>0</v>
      </c>
      <c r="AG107" s="286">
        <v>0</v>
      </c>
      <c r="AH107" s="287">
        <v>0</v>
      </c>
      <c r="AI107" s="288">
        <v>0</v>
      </c>
      <c r="AJ107" s="285">
        <v>0</v>
      </c>
      <c r="AK107" s="285">
        <v>0</v>
      </c>
      <c r="AL107" s="286">
        <v>0</v>
      </c>
      <c r="AM107" s="287">
        <v>0</v>
      </c>
      <c r="AN107" s="290">
        <f t="shared" si="15"/>
        <v>0</v>
      </c>
      <c r="AO107" s="124"/>
    </row>
    <row r="108" spans="1:41" ht="14.4" customHeight="1" x14ac:dyDescent="0.25">
      <c r="A108" s="159" t="s">
        <v>208</v>
      </c>
      <c r="B108" s="160"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5">
        <v>0</v>
      </c>
      <c r="AF108" s="285">
        <v>0</v>
      </c>
      <c r="AG108" s="286">
        <v>0</v>
      </c>
      <c r="AH108" s="287">
        <v>0</v>
      </c>
      <c r="AI108" s="288">
        <v>0</v>
      </c>
      <c r="AJ108" s="285">
        <v>0</v>
      </c>
      <c r="AK108" s="285">
        <v>0</v>
      </c>
      <c r="AL108" s="286">
        <v>0</v>
      </c>
      <c r="AM108" s="287">
        <v>0</v>
      </c>
      <c r="AN108" s="290">
        <f t="shared" si="15"/>
        <v>0</v>
      </c>
      <c r="AO108" s="124"/>
    </row>
    <row r="109" spans="1:41" ht="14.4" customHeight="1" x14ac:dyDescent="0.25">
      <c r="A109" s="159" t="s">
        <v>209</v>
      </c>
      <c r="B109" s="160" t="s">
        <v>272</v>
      </c>
      <c r="C109" s="284">
        <v>0</v>
      </c>
      <c r="D109" s="285">
        <v>0</v>
      </c>
      <c r="E109" s="291">
        <v>0</v>
      </c>
      <c r="F109" s="291">
        <v>0</v>
      </c>
      <c r="G109" s="291">
        <v>0</v>
      </c>
      <c r="H109" s="285">
        <v>0</v>
      </c>
      <c r="I109" s="291">
        <v>0</v>
      </c>
      <c r="J109" s="291">
        <v>0</v>
      </c>
      <c r="K109" s="285">
        <v>0</v>
      </c>
      <c r="L109" s="291">
        <v>0</v>
      </c>
      <c r="M109" s="285">
        <v>0</v>
      </c>
      <c r="N109" s="285">
        <v>0</v>
      </c>
      <c r="O109" s="285">
        <v>0</v>
      </c>
      <c r="P109" s="285">
        <v>0</v>
      </c>
      <c r="Q109" s="285">
        <v>0</v>
      </c>
      <c r="R109" s="285">
        <v>0</v>
      </c>
      <c r="S109" s="285">
        <v>0</v>
      </c>
      <c r="T109" s="285">
        <v>0</v>
      </c>
      <c r="U109" s="285">
        <v>0</v>
      </c>
      <c r="V109" s="285">
        <v>0</v>
      </c>
      <c r="W109" s="291">
        <v>0</v>
      </c>
      <c r="X109" s="291">
        <v>0</v>
      </c>
      <c r="Y109" s="291">
        <v>0</v>
      </c>
      <c r="Z109" s="291">
        <v>0</v>
      </c>
      <c r="AA109" s="291">
        <v>0</v>
      </c>
      <c r="AB109" s="291">
        <v>0</v>
      </c>
      <c r="AC109" s="291">
        <v>0</v>
      </c>
      <c r="AD109" s="291">
        <v>0</v>
      </c>
      <c r="AE109" s="291">
        <v>0</v>
      </c>
      <c r="AF109" s="285">
        <v>0</v>
      </c>
      <c r="AG109" s="286">
        <v>0</v>
      </c>
      <c r="AH109" s="287">
        <v>0</v>
      </c>
      <c r="AI109" s="288">
        <v>0</v>
      </c>
      <c r="AJ109" s="285">
        <v>0</v>
      </c>
      <c r="AK109" s="291">
        <v>0</v>
      </c>
      <c r="AL109" s="286">
        <v>0</v>
      </c>
      <c r="AM109" s="287">
        <v>0</v>
      </c>
      <c r="AN109" s="290">
        <f t="shared" si="15"/>
        <v>0</v>
      </c>
      <c r="AO109" s="124"/>
    </row>
    <row r="110" spans="1:41" ht="15.05" x14ac:dyDescent="0.25">
      <c r="A110" s="432" t="s">
        <v>87</v>
      </c>
      <c r="B110" s="433"/>
      <c r="C110" s="338">
        <f t="shared" ref="C110:AM110" si="16">SUM(C89:C109)</f>
        <v>0</v>
      </c>
      <c r="D110" s="339">
        <f t="shared" si="16"/>
        <v>0</v>
      </c>
      <c r="E110" s="308">
        <f t="shared" si="16"/>
        <v>158</v>
      </c>
      <c r="F110" s="308">
        <f t="shared" si="16"/>
        <v>0</v>
      </c>
      <c r="G110" s="308">
        <f t="shared" si="16"/>
        <v>0</v>
      </c>
      <c r="H110" s="310">
        <f t="shared" si="16"/>
        <v>0</v>
      </c>
      <c r="I110" s="308">
        <f t="shared" si="16"/>
        <v>0</v>
      </c>
      <c r="J110" s="308">
        <f t="shared" si="16"/>
        <v>38</v>
      </c>
      <c r="K110" s="310">
        <f t="shared" si="16"/>
        <v>0</v>
      </c>
      <c r="L110" s="308">
        <f t="shared" si="16"/>
        <v>99</v>
      </c>
      <c r="M110" s="311">
        <f t="shared" si="16"/>
        <v>0</v>
      </c>
      <c r="N110" s="340">
        <f t="shared" si="16"/>
        <v>0</v>
      </c>
      <c r="O110" s="340">
        <f t="shared" si="16"/>
        <v>0</v>
      </c>
      <c r="P110" s="340">
        <f t="shared" si="16"/>
        <v>0</v>
      </c>
      <c r="Q110" s="340">
        <f t="shared" si="16"/>
        <v>0</v>
      </c>
      <c r="R110" s="340">
        <f t="shared" si="16"/>
        <v>0</v>
      </c>
      <c r="S110" s="340">
        <f t="shared" si="16"/>
        <v>0</v>
      </c>
      <c r="T110" s="340">
        <f t="shared" si="16"/>
        <v>0</v>
      </c>
      <c r="U110" s="340">
        <f t="shared" si="16"/>
        <v>0</v>
      </c>
      <c r="V110" s="339">
        <f t="shared" si="16"/>
        <v>0</v>
      </c>
      <c r="W110" s="308">
        <f t="shared" si="16"/>
        <v>0</v>
      </c>
      <c r="X110" s="308">
        <f t="shared" si="16"/>
        <v>0</v>
      </c>
      <c r="Y110" s="308">
        <f t="shared" si="16"/>
        <v>0</v>
      </c>
      <c r="Z110" s="308">
        <f t="shared" si="16"/>
        <v>470</v>
      </c>
      <c r="AA110" s="308">
        <f t="shared" si="16"/>
        <v>142</v>
      </c>
      <c r="AB110" s="308">
        <f t="shared" si="16"/>
        <v>10348</v>
      </c>
      <c r="AC110" s="308">
        <f t="shared" si="16"/>
        <v>0</v>
      </c>
      <c r="AD110" s="308">
        <f t="shared" si="16"/>
        <v>0</v>
      </c>
      <c r="AE110" s="308">
        <f t="shared" si="16"/>
        <v>0</v>
      </c>
      <c r="AF110" s="311">
        <f t="shared" si="16"/>
        <v>0</v>
      </c>
      <c r="AG110" s="339">
        <f t="shared" si="16"/>
        <v>0</v>
      </c>
      <c r="AH110" s="308">
        <f t="shared" si="16"/>
        <v>2994</v>
      </c>
      <c r="AI110" s="311">
        <f t="shared" si="16"/>
        <v>0</v>
      </c>
      <c r="AJ110" s="339">
        <f t="shared" si="16"/>
        <v>0</v>
      </c>
      <c r="AK110" s="308">
        <f t="shared" si="16"/>
        <v>12364</v>
      </c>
      <c r="AL110" s="310">
        <f t="shared" si="16"/>
        <v>0</v>
      </c>
      <c r="AM110" s="308">
        <f t="shared" si="16"/>
        <v>0</v>
      </c>
      <c r="AN110" s="290">
        <f t="shared" si="15"/>
        <v>26613</v>
      </c>
      <c r="AO110" s="79"/>
    </row>
    <row r="111" spans="1:41" ht="8.1999999999999993" customHeight="1" x14ac:dyDescent="0.25">
      <c r="A111" s="63"/>
      <c r="B111" s="64"/>
      <c r="C111" s="312"/>
      <c r="D111" s="312"/>
      <c r="E111" s="312"/>
      <c r="F111" s="312"/>
      <c r="G111" s="312"/>
      <c r="H111" s="312"/>
      <c r="I111" s="281"/>
      <c r="J111" s="281"/>
      <c r="K111" s="312"/>
      <c r="L111" s="281"/>
      <c r="M111" s="312"/>
      <c r="N111" s="312"/>
      <c r="O111" s="312"/>
      <c r="P111" s="312"/>
      <c r="Q111" s="312"/>
      <c r="R111" s="312"/>
      <c r="S111" s="312"/>
      <c r="T111" s="312"/>
      <c r="U111" s="312"/>
      <c r="V111" s="312"/>
      <c r="W111" s="312"/>
      <c r="X111" s="312"/>
      <c r="Y111" s="312"/>
      <c r="Z111" s="281"/>
      <c r="AA111" s="281"/>
      <c r="AB111" s="312"/>
      <c r="AC111" s="312"/>
      <c r="AD111" s="312"/>
      <c r="AE111" s="312"/>
      <c r="AF111" s="312"/>
      <c r="AG111" s="312"/>
      <c r="AH111" s="312"/>
      <c r="AI111" s="312"/>
      <c r="AJ111" s="312"/>
      <c r="AK111" s="312"/>
      <c r="AL111" s="312"/>
      <c r="AM111" s="281"/>
      <c r="AN111" s="283"/>
      <c r="AO111" s="124"/>
    </row>
    <row r="112" spans="1:41" x14ac:dyDescent="0.25">
      <c r="A112" s="428" t="s">
        <v>88</v>
      </c>
      <c r="B112" s="429"/>
      <c r="C112" s="279"/>
      <c r="D112" s="280"/>
      <c r="E112" s="280"/>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313"/>
      <c r="AM112" s="313"/>
      <c r="AN112" s="314"/>
      <c r="AO112" s="124"/>
    </row>
    <row r="113" spans="1:41" ht="14.4" customHeight="1" x14ac:dyDescent="0.25">
      <c r="A113" s="163" t="s">
        <v>89</v>
      </c>
      <c r="B113" s="162"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5">
        <v>0</v>
      </c>
      <c r="AK113" s="285">
        <v>0</v>
      </c>
      <c r="AL113" s="286">
        <v>0</v>
      </c>
      <c r="AM113" s="287">
        <v>0</v>
      </c>
      <c r="AN113" s="290">
        <f t="shared" ref="AN113:AN131" si="17">SUM(C113:AM113)</f>
        <v>0</v>
      </c>
      <c r="AO113" s="124"/>
    </row>
    <row r="114" spans="1:41" ht="14.4" customHeight="1" x14ac:dyDescent="0.25">
      <c r="A114" s="163" t="s">
        <v>91</v>
      </c>
      <c r="B114" s="162"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5">
        <v>0</v>
      </c>
      <c r="AK114" s="285">
        <v>0</v>
      </c>
      <c r="AL114" s="286">
        <v>0</v>
      </c>
      <c r="AM114" s="287">
        <v>0</v>
      </c>
      <c r="AN114" s="290">
        <f t="shared" si="17"/>
        <v>0</v>
      </c>
      <c r="AO114" s="124"/>
    </row>
    <row r="115" spans="1:41" ht="14.4" customHeight="1" x14ac:dyDescent="0.25">
      <c r="A115" s="163" t="s">
        <v>93</v>
      </c>
      <c r="B115" s="162"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5">
        <v>0</v>
      </c>
      <c r="AK115" s="285">
        <v>0</v>
      </c>
      <c r="AL115" s="286">
        <v>0</v>
      </c>
      <c r="AM115" s="287">
        <v>0</v>
      </c>
      <c r="AN115" s="290">
        <f t="shared" si="17"/>
        <v>0</v>
      </c>
      <c r="AO115" s="124"/>
    </row>
    <row r="116" spans="1:41" ht="14.4" customHeight="1" x14ac:dyDescent="0.25">
      <c r="A116" s="163" t="s">
        <v>95</v>
      </c>
      <c r="B116" s="162"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85">
        <v>0</v>
      </c>
      <c r="AG116" s="285">
        <v>0</v>
      </c>
      <c r="AH116" s="285">
        <v>0</v>
      </c>
      <c r="AI116" s="285">
        <v>0</v>
      </c>
      <c r="AJ116" s="285">
        <v>0</v>
      </c>
      <c r="AK116" s="285">
        <v>0</v>
      </c>
      <c r="AL116" s="286">
        <v>0</v>
      </c>
      <c r="AM116" s="287">
        <v>0</v>
      </c>
      <c r="AN116" s="290">
        <f t="shared" si="17"/>
        <v>0</v>
      </c>
      <c r="AO116" s="124"/>
    </row>
    <row r="117" spans="1:41" ht="14.4" customHeight="1" x14ac:dyDescent="0.25">
      <c r="A117" s="163" t="s">
        <v>97</v>
      </c>
      <c r="B117" s="162" t="s">
        <v>98</v>
      </c>
      <c r="C117" s="284">
        <v>0</v>
      </c>
      <c r="D117" s="285">
        <v>0</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5">
        <v>0</v>
      </c>
      <c r="AF117" s="285">
        <v>0</v>
      </c>
      <c r="AG117" s="285">
        <v>0</v>
      </c>
      <c r="AH117" s="287">
        <v>0</v>
      </c>
      <c r="AI117" s="285">
        <v>0</v>
      </c>
      <c r="AJ117" s="285">
        <v>0</v>
      </c>
      <c r="AK117" s="285">
        <v>0</v>
      </c>
      <c r="AL117" s="286">
        <v>0</v>
      </c>
      <c r="AM117" s="287">
        <v>0</v>
      </c>
      <c r="AN117" s="290">
        <f t="shared" si="17"/>
        <v>0</v>
      </c>
      <c r="AO117" s="124"/>
    </row>
    <row r="118" spans="1:41" ht="14.4" customHeight="1" x14ac:dyDescent="0.25">
      <c r="A118" s="159" t="s">
        <v>210</v>
      </c>
      <c r="B118" s="160"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285">
        <v>0</v>
      </c>
      <c r="AG118" s="285">
        <v>0</v>
      </c>
      <c r="AH118" s="287">
        <v>0</v>
      </c>
      <c r="AI118" s="285">
        <v>0</v>
      </c>
      <c r="AJ118" s="285">
        <v>0</v>
      </c>
      <c r="AK118" s="285">
        <v>0</v>
      </c>
      <c r="AL118" s="286">
        <v>0</v>
      </c>
      <c r="AM118" s="287">
        <v>0</v>
      </c>
      <c r="AN118" s="290">
        <f t="shared" si="17"/>
        <v>0</v>
      </c>
      <c r="AO118" s="124"/>
    </row>
    <row r="119" spans="1:41" ht="14.4" customHeight="1" x14ac:dyDescent="0.25">
      <c r="A119" s="159" t="s">
        <v>211</v>
      </c>
      <c r="B119" s="160"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285">
        <v>0</v>
      </c>
      <c r="AG119" s="285">
        <v>0</v>
      </c>
      <c r="AH119" s="287">
        <v>0</v>
      </c>
      <c r="AI119" s="285">
        <v>0</v>
      </c>
      <c r="AJ119" s="285">
        <v>0</v>
      </c>
      <c r="AK119" s="285">
        <v>0</v>
      </c>
      <c r="AL119" s="286">
        <v>0</v>
      </c>
      <c r="AM119" s="287">
        <v>0</v>
      </c>
      <c r="AN119" s="290">
        <f t="shared" si="17"/>
        <v>0</v>
      </c>
      <c r="AO119" s="124"/>
    </row>
    <row r="120" spans="1:41" ht="14.4" customHeight="1" x14ac:dyDescent="0.25">
      <c r="A120" s="159" t="s">
        <v>213</v>
      </c>
      <c r="B120" s="160"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285">
        <v>0</v>
      </c>
      <c r="AG120" s="285">
        <v>0</v>
      </c>
      <c r="AH120" s="287">
        <v>0</v>
      </c>
      <c r="AI120" s="285">
        <v>0</v>
      </c>
      <c r="AJ120" s="285">
        <v>0</v>
      </c>
      <c r="AK120" s="285">
        <v>0</v>
      </c>
      <c r="AL120" s="286">
        <v>0</v>
      </c>
      <c r="AM120" s="287">
        <v>0</v>
      </c>
      <c r="AN120" s="290">
        <f t="shared" si="17"/>
        <v>0</v>
      </c>
      <c r="AO120" s="124"/>
    </row>
    <row r="121" spans="1:41" ht="14.4" customHeight="1" x14ac:dyDescent="0.25">
      <c r="A121" s="159" t="s">
        <v>215</v>
      </c>
      <c r="B121" s="160"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285">
        <v>0</v>
      </c>
      <c r="AG121" s="285">
        <v>0</v>
      </c>
      <c r="AH121" s="287">
        <v>0</v>
      </c>
      <c r="AI121" s="285">
        <v>0</v>
      </c>
      <c r="AJ121" s="285">
        <v>0</v>
      </c>
      <c r="AK121" s="285">
        <v>0</v>
      </c>
      <c r="AL121" s="286">
        <v>0</v>
      </c>
      <c r="AM121" s="287">
        <v>0</v>
      </c>
      <c r="AN121" s="290">
        <f t="shared" si="17"/>
        <v>0</v>
      </c>
      <c r="AO121" s="124"/>
    </row>
    <row r="122" spans="1:41" ht="14.4" customHeight="1" x14ac:dyDescent="0.25">
      <c r="A122" s="163" t="s">
        <v>99</v>
      </c>
      <c r="B122" s="162"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285">
        <v>0</v>
      </c>
      <c r="AG122" s="285">
        <v>0</v>
      </c>
      <c r="AH122" s="287">
        <v>0</v>
      </c>
      <c r="AI122" s="285">
        <v>0</v>
      </c>
      <c r="AJ122" s="285">
        <v>0</v>
      </c>
      <c r="AK122" s="285">
        <v>0</v>
      </c>
      <c r="AL122" s="286">
        <v>0</v>
      </c>
      <c r="AM122" s="287">
        <v>0</v>
      </c>
      <c r="AN122" s="290">
        <f t="shared" si="17"/>
        <v>0</v>
      </c>
      <c r="AO122" s="124"/>
    </row>
    <row r="123" spans="1:41" ht="14.4" customHeight="1" x14ac:dyDescent="0.25">
      <c r="A123" s="159" t="s">
        <v>217</v>
      </c>
      <c r="B123" s="160"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285">
        <v>0</v>
      </c>
      <c r="AG123" s="285">
        <v>0</v>
      </c>
      <c r="AH123" s="287">
        <v>0</v>
      </c>
      <c r="AI123" s="285">
        <v>0</v>
      </c>
      <c r="AJ123" s="285">
        <v>0</v>
      </c>
      <c r="AK123" s="285">
        <v>0</v>
      </c>
      <c r="AL123" s="286">
        <v>0</v>
      </c>
      <c r="AM123" s="287">
        <v>0</v>
      </c>
      <c r="AN123" s="290">
        <f t="shared" si="17"/>
        <v>0</v>
      </c>
      <c r="AO123" s="124"/>
    </row>
    <row r="124" spans="1:41" ht="14.4" customHeight="1" x14ac:dyDescent="0.25">
      <c r="A124" s="159" t="s">
        <v>218</v>
      </c>
      <c r="B124" s="160"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285">
        <v>0</v>
      </c>
      <c r="AG124" s="285">
        <v>0</v>
      </c>
      <c r="AH124" s="287">
        <v>0</v>
      </c>
      <c r="AI124" s="285">
        <v>0</v>
      </c>
      <c r="AJ124" s="285">
        <v>0</v>
      </c>
      <c r="AK124" s="285">
        <v>0</v>
      </c>
      <c r="AL124" s="286">
        <v>0</v>
      </c>
      <c r="AM124" s="287">
        <v>0</v>
      </c>
      <c r="AN124" s="290">
        <f t="shared" si="17"/>
        <v>0</v>
      </c>
      <c r="AO124" s="124"/>
    </row>
    <row r="125" spans="1:41" ht="14.4" customHeight="1" x14ac:dyDescent="0.25">
      <c r="A125" s="159" t="s">
        <v>219</v>
      </c>
      <c r="B125" s="160"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285">
        <v>0</v>
      </c>
      <c r="AG125" s="285">
        <v>0</v>
      </c>
      <c r="AH125" s="287">
        <v>0</v>
      </c>
      <c r="AI125" s="285">
        <v>0</v>
      </c>
      <c r="AJ125" s="285">
        <v>0</v>
      </c>
      <c r="AK125" s="285">
        <v>0</v>
      </c>
      <c r="AL125" s="286">
        <v>0</v>
      </c>
      <c r="AM125" s="287">
        <v>0</v>
      </c>
      <c r="AN125" s="290">
        <f t="shared" si="17"/>
        <v>0</v>
      </c>
      <c r="AO125" s="124"/>
    </row>
    <row r="126" spans="1:41" ht="14.4" customHeight="1" x14ac:dyDescent="0.25">
      <c r="A126" s="163" t="s">
        <v>101</v>
      </c>
      <c r="B126" s="61"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285">
        <v>0</v>
      </c>
      <c r="AG126" s="285">
        <v>0</v>
      </c>
      <c r="AH126" s="287">
        <v>0</v>
      </c>
      <c r="AI126" s="285">
        <v>0</v>
      </c>
      <c r="AJ126" s="285">
        <v>0</v>
      </c>
      <c r="AK126" s="285">
        <v>0</v>
      </c>
      <c r="AL126" s="286">
        <v>0</v>
      </c>
      <c r="AM126" s="287">
        <v>0</v>
      </c>
      <c r="AN126" s="290">
        <f t="shared" si="17"/>
        <v>0</v>
      </c>
      <c r="AO126" s="124"/>
    </row>
    <row r="127" spans="1:41" ht="14.4" customHeight="1" x14ac:dyDescent="0.25">
      <c r="A127" s="161" t="s">
        <v>220</v>
      </c>
      <c r="B127" s="70"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285">
        <v>0</v>
      </c>
      <c r="AG127" s="285">
        <v>0</v>
      </c>
      <c r="AH127" s="287">
        <v>0</v>
      </c>
      <c r="AI127" s="285">
        <v>0</v>
      </c>
      <c r="AJ127" s="285">
        <v>0</v>
      </c>
      <c r="AK127" s="285">
        <v>0</v>
      </c>
      <c r="AL127" s="286">
        <v>0</v>
      </c>
      <c r="AM127" s="287">
        <v>0</v>
      </c>
      <c r="AN127" s="290">
        <f t="shared" si="17"/>
        <v>0</v>
      </c>
      <c r="AO127" s="124"/>
    </row>
    <row r="128" spans="1:41" ht="14.4" customHeight="1" x14ac:dyDescent="0.25">
      <c r="A128" s="161" t="s">
        <v>221</v>
      </c>
      <c r="B128" s="70"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285">
        <v>0</v>
      </c>
      <c r="AG128" s="285">
        <v>0</v>
      </c>
      <c r="AH128" s="287">
        <v>0</v>
      </c>
      <c r="AI128" s="285">
        <v>0</v>
      </c>
      <c r="AJ128" s="285">
        <v>0</v>
      </c>
      <c r="AK128" s="285">
        <v>0</v>
      </c>
      <c r="AL128" s="286">
        <v>0</v>
      </c>
      <c r="AM128" s="287">
        <v>0</v>
      </c>
      <c r="AN128" s="290">
        <f t="shared" si="17"/>
        <v>0</v>
      </c>
      <c r="AO128" s="124"/>
    </row>
    <row r="129" spans="1:41" ht="14.4" customHeight="1" x14ac:dyDescent="0.25">
      <c r="A129" s="161" t="s">
        <v>222</v>
      </c>
      <c r="B129" s="70"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285">
        <v>0</v>
      </c>
      <c r="AG129" s="285">
        <v>0</v>
      </c>
      <c r="AH129" s="287">
        <v>0</v>
      </c>
      <c r="AI129" s="285">
        <v>0</v>
      </c>
      <c r="AJ129" s="285">
        <v>0</v>
      </c>
      <c r="AK129" s="285">
        <v>0</v>
      </c>
      <c r="AL129" s="286">
        <v>0</v>
      </c>
      <c r="AM129" s="287">
        <v>0</v>
      </c>
      <c r="AN129" s="290">
        <f t="shared" si="17"/>
        <v>0</v>
      </c>
      <c r="AO129" s="124"/>
    </row>
    <row r="130" spans="1:41" ht="14.4" customHeight="1" x14ac:dyDescent="0.25">
      <c r="A130" s="161" t="s">
        <v>223</v>
      </c>
      <c r="B130" s="61" t="s">
        <v>251</v>
      </c>
      <c r="C130" s="284">
        <v>0</v>
      </c>
      <c r="D130" s="285">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285">
        <v>0</v>
      </c>
      <c r="AG130" s="285">
        <v>0</v>
      </c>
      <c r="AH130" s="287">
        <v>-232</v>
      </c>
      <c r="AI130" s="285">
        <v>0</v>
      </c>
      <c r="AJ130" s="285">
        <v>0</v>
      </c>
      <c r="AK130" s="285">
        <v>0</v>
      </c>
      <c r="AL130" s="286">
        <v>0</v>
      </c>
      <c r="AM130" s="287">
        <v>0</v>
      </c>
      <c r="AN130" s="290">
        <f t="shared" si="17"/>
        <v>-232</v>
      </c>
      <c r="AO130" s="124"/>
    </row>
    <row r="131" spans="1:41" ht="15.05" x14ac:dyDescent="0.25">
      <c r="A131" s="73" t="s">
        <v>103</v>
      </c>
      <c r="B131" s="74"/>
      <c r="C131" s="338">
        <f>SUM(C113:C130)</f>
        <v>0</v>
      </c>
      <c r="D131" s="340">
        <f t="shared" ref="D131:AM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285">
        <f t="shared" si="18"/>
        <v>0</v>
      </c>
      <c r="O131" s="285">
        <f t="shared" si="18"/>
        <v>0</v>
      </c>
      <c r="P131" s="285">
        <f t="shared" si="18"/>
        <v>0</v>
      </c>
      <c r="Q131" s="285">
        <f t="shared" si="18"/>
        <v>0</v>
      </c>
      <c r="R131" s="285">
        <f t="shared" si="18"/>
        <v>0</v>
      </c>
      <c r="S131" s="285">
        <f t="shared" si="18"/>
        <v>0</v>
      </c>
      <c r="T131" s="285">
        <f t="shared" si="18"/>
        <v>0</v>
      </c>
      <c r="U131" s="285">
        <f t="shared" si="18"/>
        <v>0</v>
      </c>
      <c r="V131" s="285">
        <f t="shared" si="18"/>
        <v>0</v>
      </c>
      <c r="W131" s="285">
        <f t="shared" si="18"/>
        <v>0</v>
      </c>
      <c r="X131" s="285">
        <f t="shared" si="18"/>
        <v>0</v>
      </c>
      <c r="Y131" s="285">
        <f t="shared" si="18"/>
        <v>0</v>
      </c>
      <c r="Z131" s="285">
        <f t="shared" si="18"/>
        <v>0</v>
      </c>
      <c r="AA131" s="285">
        <f t="shared" si="18"/>
        <v>0</v>
      </c>
      <c r="AB131" s="285">
        <f t="shared" si="18"/>
        <v>0</v>
      </c>
      <c r="AC131" s="285">
        <f t="shared" si="18"/>
        <v>0</v>
      </c>
      <c r="AD131" s="285">
        <f t="shared" si="18"/>
        <v>0</v>
      </c>
      <c r="AE131" s="285">
        <f t="shared" si="18"/>
        <v>0</v>
      </c>
      <c r="AF131" s="340">
        <f t="shared" si="18"/>
        <v>0</v>
      </c>
      <c r="AG131" s="340">
        <f t="shared" si="18"/>
        <v>0</v>
      </c>
      <c r="AH131" s="308">
        <f t="shared" si="18"/>
        <v>-232</v>
      </c>
      <c r="AI131" s="340">
        <f t="shared" si="18"/>
        <v>0</v>
      </c>
      <c r="AJ131" s="340">
        <f t="shared" si="18"/>
        <v>0</v>
      </c>
      <c r="AK131" s="340">
        <f t="shared" si="18"/>
        <v>0</v>
      </c>
      <c r="AL131" s="339">
        <f t="shared" si="18"/>
        <v>0</v>
      </c>
      <c r="AM131" s="308">
        <f t="shared" si="18"/>
        <v>0</v>
      </c>
      <c r="AN131" s="290">
        <f t="shared" si="17"/>
        <v>-232</v>
      </c>
      <c r="AO131" s="79"/>
    </row>
    <row r="132" spans="1:41" ht="8.1999999999999993" customHeight="1" x14ac:dyDescent="0.25">
      <c r="A132" s="63"/>
      <c r="B132" s="64"/>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2"/>
      <c r="AJ132" s="312"/>
      <c r="AK132" s="312"/>
      <c r="AL132" s="312"/>
      <c r="AM132" s="312"/>
      <c r="AN132" s="283"/>
      <c r="AO132" s="124"/>
    </row>
    <row r="133" spans="1:41" x14ac:dyDescent="0.25">
      <c r="A133" s="436" t="s">
        <v>104</v>
      </c>
      <c r="B133" s="437"/>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312"/>
      <c r="AJ133" s="313"/>
      <c r="AK133" s="280"/>
      <c r="AL133" s="313"/>
      <c r="AM133" s="313"/>
      <c r="AN133" s="314"/>
      <c r="AO133" s="124"/>
    </row>
    <row r="134" spans="1:41" ht="14.4" customHeight="1" x14ac:dyDescent="0.25">
      <c r="A134" s="163" t="s">
        <v>105</v>
      </c>
      <c r="B134" s="162"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5">
        <v>0</v>
      </c>
      <c r="AG134" s="285">
        <v>0</v>
      </c>
      <c r="AH134" s="286">
        <v>0</v>
      </c>
      <c r="AI134" s="287">
        <v>9221</v>
      </c>
      <c r="AJ134" s="288">
        <v>0</v>
      </c>
      <c r="AK134" s="285">
        <v>0</v>
      </c>
      <c r="AL134" s="286">
        <v>0</v>
      </c>
      <c r="AM134" s="287">
        <v>0</v>
      </c>
      <c r="AN134" s="290">
        <f t="shared" ref="AN134:AN148" si="19">SUM(C134:AM134)</f>
        <v>9221</v>
      </c>
      <c r="AO134" s="124"/>
    </row>
    <row r="135" spans="1:41" ht="14.4" customHeight="1" x14ac:dyDescent="0.25">
      <c r="A135" s="163" t="s">
        <v>107</v>
      </c>
      <c r="B135" s="162"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5">
        <v>0</v>
      </c>
      <c r="AG135" s="285">
        <v>0</v>
      </c>
      <c r="AH135" s="286">
        <v>0</v>
      </c>
      <c r="AI135" s="287">
        <v>10604</v>
      </c>
      <c r="AJ135" s="288">
        <v>0</v>
      </c>
      <c r="AK135" s="285">
        <v>0</v>
      </c>
      <c r="AL135" s="286">
        <v>0</v>
      </c>
      <c r="AM135" s="287">
        <v>0</v>
      </c>
      <c r="AN135" s="290">
        <f t="shared" si="19"/>
        <v>10604</v>
      </c>
      <c r="AO135" s="124"/>
    </row>
    <row r="136" spans="1:41" ht="14.4" customHeight="1" x14ac:dyDescent="0.25">
      <c r="A136" s="163" t="s">
        <v>108</v>
      </c>
      <c r="B136" s="162"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5">
        <v>0</v>
      </c>
      <c r="AG136" s="285">
        <v>0</v>
      </c>
      <c r="AH136" s="286">
        <v>0</v>
      </c>
      <c r="AI136" s="287">
        <v>-4593</v>
      </c>
      <c r="AJ136" s="288">
        <v>0</v>
      </c>
      <c r="AK136" s="285">
        <v>0</v>
      </c>
      <c r="AL136" s="286">
        <v>0</v>
      </c>
      <c r="AM136" s="287">
        <v>0</v>
      </c>
      <c r="AN136" s="290">
        <f t="shared" si="19"/>
        <v>-4593</v>
      </c>
      <c r="AO136" s="124"/>
    </row>
    <row r="137" spans="1:41" ht="14.4" customHeight="1" x14ac:dyDescent="0.25">
      <c r="A137" s="163" t="s">
        <v>110</v>
      </c>
      <c r="B137" s="61" t="s">
        <v>111</v>
      </c>
      <c r="C137" s="284">
        <v>0</v>
      </c>
      <c r="D137" s="285">
        <v>0</v>
      </c>
      <c r="E137" s="285">
        <v>0</v>
      </c>
      <c r="F137" s="285">
        <v>0</v>
      </c>
      <c r="G137" s="285">
        <v>0</v>
      </c>
      <c r="H137" s="285">
        <v>0</v>
      </c>
      <c r="I137" s="285">
        <v>0</v>
      </c>
      <c r="J137" s="285">
        <v>0</v>
      </c>
      <c r="K137" s="285">
        <v>0</v>
      </c>
      <c r="L137" s="285">
        <v>0</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285">
        <v>0</v>
      </c>
      <c r="AG137" s="285">
        <v>0</v>
      </c>
      <c r="AH137" s="291">
        <v>0</v>
      </c>
      <c r="AI137" s="285">
        <v>0</v>
      </c>
      <c r="AJ137" s="287">
        <v>3902</v>
      </c>
      <c r="AK137" s="288">
        <v>0</v>
      </c>
      <c r="AL137" s="287">
        <v>0</v>
      </c>
      <c r="AM137" s="287">
        <v>0</v>
      </c>
      <c r="AN137" s="290">
        <f t="shared" si="19"/>
        <v>3902</v>
      </c>
      <c r="AO137" s="124"/>
    </row>
    <row r="138" spans="1:41" ht="14.4" customHeight="1" x14ac:dyDescent="0.25">
      <c r="A138" s="163" t="s">
        <v>112</v>
      </c>
      <c r="B138" s="162" t="s">
        <v>113</v>
      </c>
      <c r="C138" s="284">
        <v>0</v>
      </c>
      <c r="D138" s="285">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285">
        <v>0</v>
      </c>
      <c r="AG138" s="286">
        <v>0</v>
      </c>
      <c r="AH138" s="287">
        <v>0</v>
      </c>
      <c r="AI138" s="288">
        <v>0</v>
      </c>
      <c r="AJ138" s="285">
        <v>0</v>
      </c>
      <c r="AK138" s="285">
        <v>0</v>
      </c>
      <c r="AL138" s="286">
        <v>0</v>
      </c>
      <c r="AM138" s="287">
        <v>0</v>
      </c>
      <c r="AN138" s="290">
        <f t="shared" si="19"/>
        <v>0</v>
      </c>
      <c r="AO138" s="124"/>
    </row>
    <row r="139" spans="1:41" ht="14.4" customHeight="1" x14ac:dyDescent="0.25">
      <c r="A139" s="163" t="s">
        <v>114</v>
      </c>
      <c r="B139" s="162"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285">
        <v>0</v>
      </c>
      <c r="AG139" s="286">
        <v>0</v>
      </c>
      <c r="AH139" s="287">
        <v>0</v>
      </c>
      <c r="AI139" s="288">
        <v>0</v>
      </c>
      <c r="AJ139" s="285">
        <v>0</v>
      </c>
      <c r="AK139" s="285">
        <v>0</v>
      </c>
      <c r="AL139" s="286">
        <v>0</v>
      </c>
      <c r="AM139" s="287">
        <v>0</v>
      </c>
      <c r="AN139" s="290">
        <f t="shared" si="19"/>
        <v>0</v>
      </c>
      <c r="AO139" s="124"/>
    </row>
    <row r="140" spans="1:41" ht="14.4" customHeight="1" x14ac:dyDescent="0.25">
      <c r="A140" s="163" t="s">
        <v>116</v>
      </c>
      <c r="B140" s="162"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340">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285">
        <v>0</v>
      </c>
      <c r="AG140" s="286">
        <v>0</v>
      </c>
      <c r="AH140" s="287">
        <v>0</v>
      </c>
      <c r="AI140" s="288">
        <v>0</v>
      </c>
      <c r="AJ140" s="285">
        <v>0</v>
      </c>
      <c r="AK140" s="285">
        <v>0</v>
      </c>
      <c r="AL140" s="286">
        <v>0</v>
      </c>
      <c r="AM140" s="287">
        <v>0</v>
      </c>
      <c r="AN140" s="290">
        <f t="shared" si="19"/>
        <v>0</v>
      </c>
      <c r="AO140" s="124"/>
    </row>
    <row r="141" spans="1:41" ht="14.4" customHeight="1" x14ac:dyDescent="0.25">
      <c r="A141" s="163" t="s">
        <v>118</v>
      </c>
      <c r="B141" s="162"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285">
        <v>0</v>
      </c>
      <c r="AG141" s="286">
        <v>0</v>
      </c>
      <c r="AH141" s="287">
        <v>0</v>
      </c>
      <c r="AI141" s="288">
        <v>0</v>
      </c>
      <c r="AJ141" s="285">
        <v>0</v>
      </c>
      <c r="AK141" s="285">
        <v>0</v>
      </c>
      <c r="AL141" s="286">
        <v>0</v>
      </c>
      <c r="AM141" s="287">
        <v>0</v>
      </c>
      <c r="AN141" s="290">
        <f t="shared" si="19"/>
        <v>0</v>
      </c>
      <c r="AO141" s="124"/>
    </row>
    <row r="142" spans="1:41" ht="14.4" customHeight="1" x14ac:dyDescent="0.25">
      <c r="A142" s="159" t="s">
        <v>225</v>
      </c>
      <c r="B142" s="160"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285">
        <v>0</v>
      </c>
      <c r="AG142" s="286">
        <v>0</v>
      </c>
      <c r="AH142" s="287">
        <v>0</v>
      </c>
      <c r="AI142" s="288">
        <v>0</v>
      </c>
      <c r="AJ142" s="285">
        <v>0</v>
      </c>
      <c r="AK142" s="285">
        <v>0</v>
      </c>
      <c r="AL142" s="286">
        <v>0</v>
      </c>
      <c r="AM142" s="287">
        <v>0</v>
      </c>
      <c r="AN142" s="290">
        <f t="shared" si="19"/>
        <v>0</v>
      </c>
      <c r="AO142" s="124"/>
    </row>
    <row r="143" spans="1:41" ht="14.4" customHeight="1" x14ac:dyDescent="0.25">
      <c r="A143" s="159" t="s">
        <v>226</v>
      </c>
      <c r="B143" s="160"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285">
        <v>0</v>
      </c>
      <c r="AG143" s="286">
        <v>0</v>
      </c>
      <c r="AH143" s="287">
        <v>0</v>
      </c>
      <c r="AI143" s="288">
        <v>0</v>
      </c>
      <c r="AJ143" s="285">
        <v>0</v>
      </c>
      <c r="AK143" s="285">
        <v>0</v>
      </c>
      <c r="AL143" s="286">
        <v>0</v>
      </c>
      <c r="AM143" s="287">
        <v>0</v>
      </c>
      <c r="AN143" s="290">
        <f t="shared" si="19"/>
        <v>0</v>
      </c>
      <c r="AO143" s="124"/>
    </row>
    <row r="144" spans="1:41" ht="14.4" customHeight="1" x14ac:dyDescent="0.25">
      <c r="A144" s="163" t="s">
        <v>121</v>
      </c>
      <c r="B144" s="162"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285">
        <v>0</v>
      </c>
      <c r="AG144" s="286">
        <v>0</v>
      </c>
      <c r="AH144" s="287">
        <v>0</v>
      </c>
      <c r="AI144" s="288">
        <v>0</v>
      </c>
      <c r="AJ144" s="285">
        <v>0</v>
      </c>
      <c r="AK144" s="285">
        <v>0</v>
      </c>
      <c r="AL144" s="286">
        <v>0</v>
      </c>
      <c r="AM144" s="287">
        <v>0</v>
      </c>
      <c r="AN144" s="290">
        <f t="shared" si="19"/>
        <v>0</v>
      </c>
      <c r="AO144" s="124"/>
    </row>
    <row r="145" spans="1:41" ht="14.4" customHeight="1" x14ac:dyDescent="0.25">
      <c r="A145" s="163" t="s">
        <v>122</v>
      </c>
      <c r="B145" s="162"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285">
        <v>0</v>
      </c>
      <c r="AG145" s="286">
        <v>0</v>
      </c>
      <c r="AH145" s="287">
        <v>0</v>
      </c>
      <c r="AI145" s="288">
        <v>0</v>
      </c>
      <c r="AJ145" s="285">
        <v>0</v>
      </c>
      <c r="AK145" s="285">
        <v>0</v>
      </c>
      <c r="AL145" s="286">
        <v>0</v>
      </c>
      <c r="AM145" s="287">
        <v>0</v>
      </c>
      <c r="AN145" s="290">
        <f t="shared" si="19"/>
        <v>0</v>
      </c>
      <c r="AO145" s="124"/>
    </row>
    <row r="146" spans="1:41" ht="14.4" customHeight="1" x14ac:dyDescent="0.25">
      <c r="A146" s="163" t="s">
        <v>124</v>
      </c>
      <c r="B146" s="162"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285">
        <v>0</v>
      </c>
      <c r="AG146" s="286">
        <v>0</v>
      </c>
      <c r="AH146" s="287">
        <v>0</v>
      </c>
      <c r="AI146" s="288">
        <v>0</v>
      </c>
      <c r="AJ146" s="285">
        <v>0</v>
      </c>
      <c r="AK146" s="285">
        <v>0</v>
      </c>
      <c r="AL146" s="286">
        <v>0</v>
      </c>
      <c r="AM146" s="287">
        <v>0</v>
      </c>
      <c r="AN146" s="290">
        <f t="shared" si="19"/>
        <v>0</v>
      </c>
      <c r="AO146" s="124"/>
    </row>
    <row r="147" spans="1:41" ht="14.4" customHeight="1" x14ac:dyDescent="0.25">
      <c r="A147" s="161" t="s">
        <v>504</v>
      </c>
      <c r="B147" s="196" t="s">
        <v>505</v>
      </c>
      <c r="C147" s="284">
        <v>0</v>
      </c>
      <c r="D147" s="285">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285">
        <v>0</v>
      </c>
      <c r="AG147" s="286">
        <v>0</v>
      </c>
      <c r="AH147" s="287">
        <v>0</v>
      </c>
      <c r="AI147" s="305">
        <v>0</v>
      </c>
      <c r="AJ147" s="285">
        <v>0</v>
      </c>
      <c r="AK147" s="285">
        <v>0</v>
      </c>
      <c r="AL147" s="286">
        <v>0</v>
      </c>
      <c r="AM147" s="287">
        <v>0</v>
      </c>
      <c r="AN147" s="290">
        <f t="shared" si="19"/>
        <v>0</v>
      </c>
      <c r="AO147" s="124"/>
    </row>
    <row r="148" spans="1:41" ht="15.75" customHeight="1" x14ac:dyDescent="0.25">
      <c r="A148" s="73" t="s">
        <v>126</v>
      </c>
      <c r="B148" s="74"/>
      <c r="C148" s="284">
        <f>SUM(C134:C147)</f>
        <v>0</v>
      </c>
      <c r="D148" s="285">
        <f t="shared" ref="D148:AM148" si="20">SUM(D134:D147)</f>
        <v>0</v>
      </c>
      <c r="E148" s="285">
        <f t="shared" si="20"/>
        <v>0</v>
      </c>
      <c r="F148" s="285">
        <f t="shared" si="20"/>
        <v>0</v>
      </c>
      <c r="G148" s="285">
        <f t="shared" si="20"/>
        <v>0</v>
      </c>
      <c r="H148" s="285">
        <f t="shared" si="20"/>
        <v>0</v>
      </c>
      <c r="I148" s="285">
        <f t="shared" si="20"/>
        <v>0</v>
      </c>
      <c r="J148" s="285">
        <f t="shared" si="20"/>
        <v>0</v>
      </c>
      <c r="K148" s="285">
        <f t="shared" si="20"/>
        <v>0</v>
      </c>
      <c r="L148" s="285">
        <f t="shared" si="20"/>
        <v>0</v>
      </c>
      <c r="M148" s="285">
        <f t="shared" si="20"/>
        <v>0</v>
      </c>
      <c r="N148" s="285">
        <f t="shared" si="20"/>
        <v>0</v>
      </c>
      <c r="O148" s="285">
        <f t="shared" si="20"/>
        <v>0</v>
      </c>
      <c r="P148" s="285">
        <f t="shared" si="20"/>
        <v>0</v>
      </c>
      <c r="Q148" s="285">
        <f t="shared" si="20"/>
        <v>0</v>
      </c>
      <c r="R148" s="285">
        <f t="shared" si="20"/>
        <v>0</v>
      </c>
      <c r="S148" s="285">
        <f t="shared" si="20"/>
        <v>0</v>
      </c>
      <c r="T148" s="285">
        <f t="shared" si="20"/>
        <v>0</v>
      </c>
      <c r="U148" s="285">
        <f t="shared" si="20"/>
        <v>0</v>
      </c>
      <c r="V148" s="285">
        <f t="shared" si="20"/>
        <v>0</v>
      </c>
      <c r="W148" s="285">
        <f t="shared" si="20"/>
        <v>0</v>
      </c>
      <c r="X148" s="285">
        <f t="shared" si="20"/>
        <v>0</v>
      </c>
      <c r="Y148" s="285">
        <f t="shared" si="20"/>
        <v>0</v>
      </c>
      <c r="Z148" s="285">
        <f t="shared" si="20"/>
        <v>0</v>
      </c>
      <c r="AA148" s="285">
        <f t="shared" si="20"/>
        <v>0</v>
      </c>
      <c r="AB148" s="285">
        <f t="shared" si="20"/>
        <v>0</v>
      </c>
      <c r="AC148" s="285">
        <f t="shared" si="20"/>
        <v>0</v>
      </c>
      <c r="AD148" s="285">
        <f t="shared" si="20"/>
        <v>0</v>
      </c>
      <c r="AE148" s="285">
        <f t="shared" si="20"/>
        <v>0</v>
      </c>
      <c r="AF148" s="285">
        <f t="shared" si="20"/>
        <v>0</v>
      </c>
      <c r="AG148" s="286">
        <f t="shared" si="20"/>
        <v>0</v>
      </c>
      <c r="AH148" s="308">
        <f t="shared" si="20"/>
        <v>0</v>
      </c>
      <c r="AI148" s="308">
        <f t="shared" si="20"/>
        <v>15232</v>
      </c>
      <c r="AJ148" s="308">
        <f t="shared" si="20"/>
        <v>3902</v>
      </c>
      <c r="AK148" s="288">
        <f t="shared" si="20"/>
        <v>0</v>
      </c>
      <c r="AL148" s="308">
        <f t="shared" si="20"/>
        <v>0</v>
      </c>
      <c r="AM148" s="308">
        <f t="shared" si="20"/>
        <v>0</v>
      </c>
      <c r="AN148" s="290">
        <f t="shared" si="19"/>
        <v>19134</v>
      </c>
      <c r="AO148" s="79"/>
    </row>
    <row r="149" spans="1:41" ht="8.1999999999999993" customHeight="1" x14ac:dyDescent="0.25">
      <c r="A149" s="63"/>
      <c r="B149" s="64"/>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281"/>
      <c r="AJ149" s="312"/>
      <c r="AK149" s="312"/>
      <c r="AL149" s="312"/>
      <c r="AM149" s="281"/>
      <c r="AN149" s="283"/>
      <c r="AO149" s="124"/>
    </row>
    <row r="150" spans="1:41" x14ac:dyDescent="0.25">
      <c r="A150" s="428" t="s">
        <v>127</v>
      </c>
      <c r="B150" s="429"/>
      <c r="C150" s="279"/>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313"/>
      <c r="AI150" s="313"/>
      <c r="AJ150" s="313"/>
      <c r="AK150" s="313"/>
      <c r="AL150" s="313"/>
      <c r="AM150" s="313"/>
      <c r="AN150" s="314"/>
      <c r="AO150" s="124"/>
    </row>
    <row r="151" spans="1:41" ht="14.4" customHeight="1" x14ac:dyDescent="0.25">
      <c r="A151" s="159" t="s">
        <v>227</v>
      </c>
      <c r="B151" s="160"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5">
        <v>0</v>
      </c>
      <c r="AF151" s="285">
        <v>0</v>
      </c>
      <c r="AG151" s="286">
        <v>0</v>
      </c>
      <c r="AH151" s="287">
        <v>0</v>
      </c>
      <c r="AI151" s="288">
        <v>0</v>
      </c>
      <c r="AJ151" s="285">
        <v>0</v>
      </c>
      <c r="AK151" s="285">
        <v>0</v>
      </c>
      <c r="AL151" s="286">
        <v>0</v>
      </c>
      <c r="AM151" s="287">
        <v>0</v>
      </c>
      <c r="AN151" s="290">
        <f t="shared" ref="AN151:AN159" si="21">SUM(C151:AM151)</f>
        <v>0</v>
      </c>
      <c r="AO151" s="124"/>
    </row>
    <row r="152" spans="1:41" ht="14.4" customHeight="1" x14ac:dyDescent="0.25">
      <c r="A152" s="159" t="s">
        <v>228</v>
      </c>
      <c r="B152" s="160"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285">
        <v>0</v>
      </c>
      <c r="AG152" s="286">
        <v>0</v>
      </c>
      <c r="AH152" s="287">
        <v>-50000</v>
      </c>
      <c r="AI152" s="288">
        <v>0</v>
      </c>
      <c r="AJ152" s="285">
        <v>0</v>
      </c>
      <c r="AK152" s="285">
        <v>0</v>
      </c>
      <c r="AL152" s="286">
        <v>0</v>
      </c>
      <c r="AM152" s="287">
        <v>0</v>
      </c>
      <c r="AN152" s="290">
        <f t="shared" si="21"/>
        <v>-50000</v>
      </c>
      <c r="AO152" s="124"/>
    </row>
    <row r="153" spans="1:41" ht="14.4" customHeight="1" x14ac:dyDescent="0.25">
      <c r="A153" s="163" t="s">
        <v>128</v>
      </c>
      <c r="B153" s="162"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285">
        <v>0</v>
      </c>
      <c r="AG153" s="286">
        <v>0</v>
      </c>
      <c r="AH153" s="287">
        <v>0</v>
      </c>
      <c r="AI153" s="288">
        <v>0</v>
      </c>
      <c r="AJ153" s="285">
        <v>0</v>
      </c>
      <c r="AK153" s="285">
        <v>0</v>
      </c>
      <c r="AL153" s="286">
        <v>0</v>
      </c>
      <c r="AM153" s="287">
        <v>0</v>
      </c>
      <c r="AN153" s="290">
        <f t="shared" si="21"/>
        <v>0</v>
      </c>
      <c r="AO153" s="124"/>
    </row>
    <row r="154" spans="1:41" ht="14.4" customHeight="1" x14ac:dyDescent="0.25">
      <c r="A154" s="163"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285">
        <v>0</v>
      </c>
      <c r="AG154" s="286">
        <v>0</v>
      </c>
      <c r="AH154" s="287">
        <v>30870</v>
      </c>
      <c r="AI154" s="288">
        <v>0</v>
      </c>
      <c r="AJ154" s="285">
        <v>0</v>
      </c>
      <c r="AK154" s="285">
        <v>0</v>
      </c>
      <c r="AL154" s="286">
        <v>0</v>
      </c>
      <c r="AM154" s="287">
        <v>0</v>
      </c>
      <c r="AN154" s="290">
        <f t="shared" si="21"/>
        <v>30870</v>
      </c>
      <c r="AO154" s="124"/>
    </row>
    <row r="155" spans="1:41" ht="14.4" customHeight="1" x14ac:dyDescent="0.25">
      <c r="A155" s="161" t="s">
        <v>230</v>
      </c>
      <c r="B155" s="70"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285">
        <v>0</v>
      </c>
      <c r="AG155" s="286">
        <v>0</v>
      </c>
      <c r="AH155" s="287">
        <v>0</v>
      </c>
      <c r="AI155" s="288">
        <v>0</v>
      </c>
      <c r="AJ155" s="285">
        <v>0</v>
      </c>
      <c r="AK155" s="285">
        <v>0</v>
      </c>
      <c r="AL155" s="286">
        <v>0</v>
      </c>
      <c r="AM155" s="287">
        <v>0</v>
      </c>
      <c r="AN155" s="290">
        <f t="shared" si="21"/>
        <v>0</v>
      </c>
      <c r="AO155" s="124"/>
    </row>
    <row r="156" spans="1:41" ht="14.4" customHeight="1" x14ac:dyDescent="0.25">
      <c r="A156" s="161" t="s">
        <v>231</v>
      </c>
      <c r="B156" s="70"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285">
        <v>0</v>
      </c>
      <c r="AG156" s="286">
        <v>0</v>
      </c>
      <c r="AH156" s="287">
        <v>0</v>
      </c>
      <c r="AI156" s="288">
        <v>0</v>
      </c>
      <c r="AJ156" s="285">
        <v>0</v>
      </c>
      <c r="AK156" s="285">
        <v>0</v>
      </c>
      <c r="AL156" s="286">
        <v>0</v>
      </c>
      <c r="AM156" s="287">
        <v>0</v>
      </c>
      <c r="AN156" s="290">
        <f t="shared" si="21"/>
        <v>0</v>
      </c>
      <c r="AO156" s="124"/>
    </row>
    <row r="157" spans="1:41" ht="14.4" customHeight="1" x14ac:dyDescent="0.25">
      <c r="A157" s="161" t="s">
        <v>232</v>
      </c>
      <c r="B157" s="70"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285">
        <v>0</v>
      </c>
      <c r="AG157" s="286">
        <v>0</v>
      </c>
      <c r="AH157" s="287">
        <v>0</v>
      </c>
      <c r="AI157" s="288">
        <v>0</v>
      </c>
      <c r="AJ157" s="285">
        <v>0</v>
      </c>
      <c r="AK157" s="285">
        <v>0</v>
      </c>
      <c r="AL157" s="286">
        <v>0</v>
      </c>
      <c r="AM157" s="287">
        <v>0</v>
      </c>
      <c r="AN157" s="290">
        <f t="shared" si="21"/>
        <v>0</v>
      </c>
      <c r="AO157" s="124"/>
    </row>
    <row r="158" spans="1:41" ht="14.4" customHeight="1" x14ac:dyDescent="0.25">
      <c r="A158" s="161" t="s">
        <v>233</v>
      </c>
      <c r="B158" s="70"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285">
        <v>0</v>
      </c>
      <c r="AG158" s="286">
        <v>0</v>
      </c>
      <c r="AH158" s="287">
        <v>-24104</v>
      </c>
      <c r="AI158" s="288">
        <v>0</v>
      </c>
      <c r="AJ158" s="285">
        <v>0</v>
      </c>
      <c r="AK158" s="285">
        <v>0</v>
      </c>
      <c r="AL158" s="286">
        <v>0</v>
      </c>
      <c r="AM158" s="287">
        <v>0</v>
      </c>
      <c r="AN158" s="290">
        <f t="shared" si="21"/>
        <v>-24104</v>
      </c>
      <c r="AO158" s="124"/>
    </row>
    <row r="159" spans="1:41" ht="15.75" customHeight="1" x14ac:dyDescent="0.25">
      <c r="A159" s="73" t="s">
        <v>131</v>
      </c>
      <c r="B159" s="74"/>
      <c r="C159" s="284">
        <f t="shared" ref="C159:AM159" si="22">SUM(C151:C158)</f>
        <v>0</v>
      </c>
      <c r="D159" s="285">
        <f t="shared" si="22"/>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5">
        <f t="shared" si="22"/>
        <v>0</v>
      </c>
      <c r="AF159" s="285">
        <f t="shared" si="22"/>
        <v>0</v>
      </c>
      <c r="AG159" s="286">
        <f t="shared" si="22"/>
        <v>0</v>
      </c>
      <c r="AH159" s="287">
        <f t="shared" si="22"/>
        <v>-43234</v>
      </c>
      <c r="AI159" s="288">
        <f t="shared" si="22"/>
        <v>0</v>
      </c>
      <c r="AJ159" s="285">
        <f t="shared" si="22"/>
        <v>0</v>
      </c>
      <c r="AK159" s="285">
        <f t="shared" si="22"/>
        <v>0</v>
      </c>
      <c r="AL159" s="286">
        <f t="shared" si="22"/>
        <v>0</v>
      </c>
      <c r="AM159" s="287">
        <f t="shared" si="22"/>
        <v>0</v>
      </c>
      <c r="AN159" s="290">
        <f t="shared" si="21"/>
        <v>-43234</v>
      </c>
      <c r="AO159" s="79"/>
    </row>
    <row r="160" spans="1:41"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4"/>
      <c r="AO160" s="124"/>
    </row>
    <row r="161" spans="1:41" s="67" customFormat="1" ht="16.55" customHeight="1" thickBot="1" x14ac:dyDescent="0.3">
      <c r="A161" s="77" t="s">
        <v>132</v>
      </c>
      <c r="B161" s="78"/>
      <c r="C161" s="341">
        <f t="shared" ref="C161:AM161" si="23">SUM(C110,C131,C148,C159)</f>
        <v>0</v>
      </c>
      <c r="D161" s="341">
        <f t="shared" si="23"/>
        <v>0</v>
      </c>
      <c r="E161" s="333">
        <f t="shared" si="23"/>
        <v>158</v>
      </c>
      <c r="F161" s="333">
        <f t="shared" si="23"/>
        <v>0</v>
      </c>
      <c r="G161" s="333">
        <f t="shared" si="23"/>
        <v>0</v>
      </c>
      <c r="H161" s="341">
        <f t="shared" si="23"/>
        <v>0</v>
      </c>
      <c r="I161" s="333">
        <f t="shared" si="23"/>
        <v>0</v>
      </c>
      <c r="J161" s="333">
        <f t="shared" si="23"/>
        <v>38</v>
      </c>
      <c r="K161" s="341">
        <f t="shared" si="23"/>
        <v>0</v>
      </c>
      <c r="L161" s="333">
        <f t="shared" si="23"/>
        <v>99</v>
      </c>
      <c r="M161" s="341">
        <f t="shared" si="23"/>
        <v>0</v>
      </c>
      <c r="N161" s="341">
        <f t="shared" si="23"/>
        <v>0</v>
      </c>
      <c r="O161" s="341">
        <f t="shared" si="23"/>
        <v>0</v>
      </c>
      <c r="P161" s="341">
        <f t="shared" si="23"/>
        <v>0</v>
      </c>
      <c r="Q161" s="341">
        <f t="shared" si="23"/>
        <v>0</v>
      </c>
      <c r="R161" s="341">
        <f t="shared" si="23"/>
        <v>0</v>
      </c>
      <c r="S161" s="341">
        <f t="shared" si="23"/>
        <v>0</v>
      </c>
      <c r="T161" s="341">
        <f t="shared" si="23"/>
        <v>0</v>
      </c>
      <c r="U161" s="341">
        <f t="shared" si="23"/>
        <v>0</v>
      </c>
      <c r="V161" s="341">
        <f t="shared" si="23"/>
        <v>0</v>
      </c>
      <c r="W161" s="333">
        <f t="shared" si="23"/>
        <v>0</v>
      </c>
      <c r="X161" s="333">
        <f t="shared" si="23"/>
        <v>0</v>
      </c>
      <c r="Y161" s="333">
        <f t="shared" si="23"/>
        <v>0</v>
      </c>
      <c r="Z161" s="333">
        <f t="shared" si="23"/>
        <v>470</v>
      </c>
      <c r="AA161" s="333">
        <f t="shared" si="23"/>
        <v>142</v>
      </c>
      <c r="AB161" s="333">
        <f t="shared" si="23"/>
        <v>10348</v>
      </c>
      <c r="AC161" s="333">
        <f t="shared" si="23"/>
        <v>0</v>
      </c>
      <c r="AD161" s="333">
        <f t="shared" si="23"/>
        <v>0</v>
      </c>
      <c r="AE161" s="333">
        <f t="shared" si="23"/>
        <v>0</v>
      </c>
      <c r="AF161" s="341">
        <f t="shared" si="23"/>
        <v>0</v>
      </c>
      <c r="AG161" s="341">
        <f t="shared" si="23"/>
        <v>0</v>
      </c>
      <c r="AH161" s="333">
        <f t="shared" si="23"/>
        <v>-40472</v>
      </c>
      <c r="AI161" s="333">
        <f t="shared" si="23"/>
        <v>15232</v>
      </c>
      <c r="AJ161" s="333">
        <f t="shared" si="23"/>
        <v>3902</v>
      </c>
      <c r="AK161" s="333">
        <f t="shared" si="23"/>
        <v>12364</v>
      </c>
      <c r="AL161" s="333">
        <f t="shared" si="23"/>
        <v>0</v>
      </c>
      <c r="AM161" s="333">
        <f t="shared" si="23"/>
        <v>0</v>
      </c>
      <c r="AN161" s="336">
        <f>SUM(C161:AM161)</f>
        <v>2281</v>
      </c>
      <c r="AO161" s="124"/>
    </row>
    <row r="162" spans="1:41"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37"/>
      <c r="AO162" s="124"/>
    </row>
    <row r="163" spans="1:41" s="67" customFormat="1" ht="16.55" customHeight="1" thickBot="1" x14ac:dyDescent="0.3">
      <c r="A163" s="77" t="s">
        <v>756</v>
      </c>
      <c r="B163" s="78"/>
      <c r="C163" s="333">
        <f t="shared" ref="C163:AM163" si="24">SUM(C84,C161)</f>
        <v>28686</v>
      </c>
      <c r="D163" s="333">
        <f t="shared" si="24"/>
        <v>4859</v>
      </c>
      <c r="E163" s="333">
        <f t="shared" si="24"/>
        <v>11314</v>
      </c>
      <c r="F163" s="333">
        <f t="shared" si="24"/>
        <v>1921</v>
      </c>
      <c r="G163" s="333">
        <f t="shared" si="24"/>
        <v>1119</v>
      </c>
      <c r="H163" s="333">
        <f t="shared" si="24"/>
        <v>205</v>
      </c>
      <c r="I163" s="333">
        <f t="shared" si="24"/>
        <v>1089</v>
      </c>
      <c r="J163" s="333">
        <f t="shared" si="24"/>
        <v>7555</v>
      </c>
      <c r="K163" s="333">
        <f t="shared" si="24"/>
        <v>11184</v>
      </c>
      <c r="L163" s="333">
        <f t="shared" si="24"/>
        <v>31917</v>
      </c>
      <c r="M163" s="333">
        <f t="shared" si="24"/>
        <v>0</v>
      </c>
      <c r="N163" s="333">
        <f t="shared" si="24"/>
        <v>245399</v>
      </c>
      <c r="O163" s="333">
        <f t="shared" si="24"/>
        <v>0</v>
      </c>
      <c r="P163" s="333">
        <f t="shared" si="24"/>
        <v>0</v>
      </c>
      <c r="Q163" s="333">
        <f t="shared" si="24"/>
        <v>0</v>
      </c>
      <c r="R163" s="333">
        <f t="shared" si="24"/>
        <v>0</v>
      </c>
      <c r="S163" s="333">
        <f t="shared" si="24"/>
        <v>7</v>
      </c>
      <c r="T163" s="333">
        <f t="shared" si="24"/>
        <v>0</v>
      </c>
      <c r="U163" s="333">
        <f t="shared" si="24"/>
        <v>660</v>
      </c>
      <c r="V163" s="333">
        <f t="shared" si="24"/>
        <v>0</v>
      </c>
      <c r="W163" s="333">
        <f t="shared" si="24"/>
        <v>0</v>
      </c>
      <c r="X163" s="333">
        <f t="shared" si="24"/>
        <v>0</v>
      </c>
      <c r="Y163" s="333">
        <f t="shared" si="24"/>
        <v>0</v>
      </c>
      <c r="Z163" s="333">
        <f t="shared" si="24"/>
        <v>470</v>
      </c>
      <c r="AA163" s="333">
        <f t="shared" si="24"/>
        <v>142</v>
      </c>
      <c r="AB163" s="333">
        <f t="shared" si="24"/>
        <v>10169</v>
      </c>
      <c r="AC163" s="333">
        <f t="shared" si="24"/>
        <v>0</v>
      </c>
      <c r="AD163" s="333">
        <f t="shared" si="24"/>
        <v>32</v>
      </c>
      <c r="AE163" s="333">
        <f t="shared" si="24"/>
        <v>0</v>
      </c>
      <c r="AF163" s="333">
        <f t="shared" si="24"/>
        <v>752</v>
      </c>
      <c r="AG163" s="333">
        <f t="shared" si="24"/>
        <v>11024</v>
      </c>
      <c r="AH163" s="333">
        <f t="shared" si="24"/>
        <v>-40472</v>
      </c>
      <c r="AI163" s="333">
        <f t="shared" si="24"/>
        <v>39767</v>
      </c>
      <c r="AJ163" s="333">
        <f t="shared" si="24"/>
        <v>3902</v>
      </c>
      <c r="AK163" s="333">
        <f t="shared" si="24"/>
        <v>12364</v>
      </c>
      <c r="AL163" s="333">
        <f t="shared" si="24"/>
        <v>0</v>
      </c>
      <c r="AM163" s="333">
        <f t="shared" si="24"/>
        <v>1436</v>
      </c>
      <c r="AN163" s="336">
        <f>SUM(C163:AM163)</f>
        <v>385501</v>
      </c>
      <c r="AO163" s="124"/>
    </row>
    <row r="164" spans="1:41" x14ac:dyDescent="0.25">
      <c r="A164" s="62"/>
      <c r="B164" s="62"/>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row>
    <row r="165" spans="1:41" x14ac:dyDescent="0.25">
      <c r="A165" s="62" t="s">
        <v>689</v>
      </c>
      <c r="B165" s="62"/>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79"/>
      <c r="AO165" s="124"/>
    </row>
    <row r="166" spans="1:41" x14ac:dyDescent="0.25">
      <c r="A166" s="62" t="s">
        <v>159</v>
      </c>
      <c r="B166" s="62"/>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row>
    <row r="167" spans="1:41" ht="20.3" x14ac:dyDescent="0.25">
      <c r="A167" s="144"/>
      <c r="B167" s="62"/>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x14ac:dyDescent="0.25">
      <c r="A168" s="67"/>
      <c r="B168" s="62"/>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50:B150"/>
    <mergeCell ref="A84:B84"/>
    <mergeCell ref="A86:B86"/>
    <mergeCell ref="A88:B88"/>
    <mergeCell ref="A110:B110"/>
    <mergeCell ref="A112:B112"/>
    <mergeCell ref="A133:B133"/>
    <mergeCell ref="A19:B19"/>
    <mergeCell ref="A24:B24"/>
    <mergeCell ref="A82:B82"/>
    <mergeCell ref="A32:B32"/>
    <mergeCell ref="A39:B39"/>
    <mergeCell ref="A45:B45"/>
    <mergeCell ref="A55:B55"/>
    <mergeCell ref="A68:B68"/>
    <mergeCell ref="A76:B76"/>
  </mergeCells>
  <phoneticPr fontId="0" type="noConversion"/>
  <pageMargins left="0.59055118110236227" right="0.39370078740157483" top="0.39370078740157483" bottom="0.39370078740157483" header="0.51181102362204722" footer="0.51181102362204722"/>
  <pageSetup paperSize="8" scale="53" fitToHeight="0" orientation="landscape" r:id="rId3"/>
  <headerFooter alignWithMargins="0">
    <oddFooter>&amp;C&amp;F, &amp;A&amp;R&amp;D</oddFooter>
  </headerFooter>
  <rowBreaks count="1" manualBreakCount="1">
    <brk id="8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pane xSplit="5" ySplit="3" topLeftCell="F4" activePane="bottomRight" state="frozen"/>
      <selection pane="topRight" activeCell="F1" sqref="F1"/>
      <selection pane="bottomLeft" activeCell="A4" sqref="A4"/>
      <selection pane="bottomRight" activeCell="F4" sqref="F4"/>
    </sheetView>
  </sheetViews>
  <sheetFormatPr defaultColWidth="9.125" defaultRowHeight="10.5" x14ac:dyDescent="0.2"/>
  <cols>
    <col min="1" max="1" width="1.375" style="6" customWidth="1"/>
    <col min="2" max="2" width="67.375" style="6" customWidth="1"/>
    <col min="3" max="3" width="1.375" style="6" customWidth="1"/>
    <col min="4" max="4" width="5.625" style="116" bestFit="1" customWidth="1"/>
    <col min="5" max="5" width="1.375" style="6" customWidth="1"/>
    <col min="6" max="6" width="13.75" style="6" customWidth="1"/>
    <col min="7" max="7" width="1.375" style="6" customWidth="1"/>
    <col min="8" max="8" width="13.75" style="6" customWidth="1"/>
    <col min="9" max="9" width="1.375" style="6" customWidth="1"/>
    <col min="10" max="10" width="9.125" style="6"/>
    <col min="11" max="11" width="61.625" style="6" bestFit="1" customWidth="1"/>
    <col min="12" max="16384" width="9.125" style="6"/>
  </cols>
  <sheetData>
    <row r="1" spans="1:12" s="82" customFormat="1" ht="18" customHeight="1" x14ac:dyDescent="0.2">
      <c r="A1" s="81"/>
      <c r="B1" s="443" t="str">
        <f>"Balansstandenoverzicht gemeente "&amp;+'4.Informatie'!C6&amp;" ("&amp;'4.Informatie'!C7&amp;"): "&amp;"periode "&amp;'4.Informatie'!C10&amp;", jaar "&amp;'4.Informatie'!C8</f>
        <v>Balansstandenoverzicht gemeente Dordrecht (0505): periode 3, jaar 2017</v>
      </c>
      <c r="C1" s="443" t="str">
        <f>"Balansstandenoverzicht gemeente "&amp;+'4.Informatie'!D6&amp;" ("&amp;'4.Informatie'!D7&amp;"): "&amp;"jaar "&amp;'4.Informatie'!D8</f>
        <v xml:space="preserve">Balansstandenoverzicht gemeente  (): jaar </v>
      </c>
      <c r="D1" s="443" t="str">
        <f>"Balansstandenoverzicht gemeente "&amp;+'4.Informatie'!E6&amp;" ("&amp;'4.Informatie'!E7&amp;"): "&amp;"jaar "&amp;'4.Informatie'!E8</f>
        <v xml:space="preserve">Balansstandenoverzicht gemeente  (): jaar </v>
      </c>
      <c r="E1" s="443" t="str">
        <f>"Balansstandenoverzicht gemeente "&amp;+'4.Informatie'!F6&amp;" ("&amp;'4.Informatie'!F7&amp;"): "&amp;"jaar "&amp;'4.Informatie'!F8</f>
        <v xml:space="preserve">Balansstandenoverzicht gemeente  (): jaar </v>
      </c>
      <c r="F1" s="443" t="str">
        <f>"Balansstandenoverzicht gemeente "&amp;+'4.Informatie'!G6&amp;" ("&amp;'4.Informatie'!G7&amp;"): "&amp;"jaar "&amp;'4.Informatie'!G8</f>
        <v xml:space="preserve">Balansstandenoverzicht gemeente  (): jaar </v>
      </c>
      <c r="G1" s="443" t="str">
        <f>"Balansstandenoverzicht gemeente "&amp;+'4.Informatie'!H6&amp;" ("&amp;'4.Informatie'!H7&amp;"): "&amp;"jaar "&amp;'4.Informatie'!H8</f>
        <v xml:space="preserve">Balansstandenoverzicht gemeente  (): jaar </v>
      </c>
      <c r="H1" s="443" t="str">
        <f>"Balansstandenoverzicht gemeente "&amp;+'4.Informatie'!I6&amp;" ("&amp;'4.Informatie'!I7&amp;"): "&amp;"jaar "&amp;'4.Informatie'!I8</f>
        <v xml:space="preserve">Balansstandenoverzicht gemeente  (): jaar </v>
      </c>
      <c r="I1" s="443" t="str">
        <f>"Balansstandenoverzicht gemeente "&amp;+'4.Informatie'!J6&amp;" ("&amp;'4.Informatie'!J7&amp;"): "&amp;"jaar "&amp;'4.Informatie'!J8</f>
        <v xml:space="preserve">Balansstandenoverzicht gemeente  (): jaar </v>
      </c>
    </row>
    <row r="2" spans="1:12" s="85" customFormat="1" ht="18" customHeight="1" x14ac:dyDescent="0.2">
      <c r="A2" s="83"/>
      <c r="B2" s="143" t="s">
        <v>140</v>
      </c>
      <c r="C2" s="83"/>
      <c r="D2" s="84"/>
      <c r="E2" s="84"/>
      <c r="F2" s="84"/>
    </row>
    <row r="3" spans="1:12" ht="12.8" customHeight="1" x14ac:dyDescent="0.2">
      <c r="A3" s="86"/>
      <c r="B3" s="86"/>
      <c r="C3" s="87"/>
      <c r="D3" s="88" t="s">
        <v>138</v>
      </c>
      <c r="E3" s="89"/>
      <c r="F3" s="197" t="s">
        <v>517</v>
      </c>
      <c r="G3" s="30"/>
      <c r="H3" s="90" t="s">
        <v>194</v>
      </c>
      <c r="I3" s="91"/>
    </row>
    <row r="4" spans="1:12" ht="12.8" customHeight="1" x14ac:dyDescent="0.25">
      <c r="A4" s="39"/>
      <c r="B4" s="41" t="s">
        <v>139</v>
      </c>
      <c r="C4" s="39"/>
      <c r="D4" s="39"/>
      <c r="E4" s="92"/>
      <c r="F4" s="38"/>
      <c r="G4" s="93"/>
      <c r="H4" s="38"/>
      <c r="I4" s="93"/>
    </row>
    <row r="5" spans="1:12" ht="19.5" customHeight="1" x14ac:dyDescent="0.25">
      <c r="A5" s="86"/>
      <c r="B5" s="94" t="s">
        <v>141</v>
      </c>
      <c r="C5" s="95"/>
      <c r="D5" s="96"/>
      <c r="E5" s="97"/>
      <c r="F5" s="98"/>
      <c r="G5" s="99"/>
      <c r="H5" s="98"/>
      <c r="I5" s="99"/>
    </row>
    <row r="6" spans="1:12" ht="19.5" customHeight="1" x14ac:dyDescent="0.2">
      <c r="A6" s="86"/>
      <c r="B6" s="125" t="s">
        <v>168</v>
      </c>
      <c r="C6" s="126"/>
      <c r="D6" s="96"/>
      <c r="E6" s="127"/>
      <c r="F6" s="98"/>
      <c r="G6" s="99"/>
      <c r="H6" s="98"/>
      <c r="I6" s="99"/>
    </row>
    <row r="7" spans="1:12" ht="12.45" x14ac:dyDescent="0.2">
      <c r="A7" s="86"/>
      <c r="B7" s="17" t="s">
        <v>169</v>
      </c>
      <c r="C7" s="101"/>
      <c r="D7" s="164" t="s">
        <v>57</v>
      </c>
      <c r="E7" s="198"/>
      <c r="F7" s="103">
        <v>0</v>
      </c>
      <c r="G7" s="104"/>
      <c r="H7" s="103">
        <v>0</v>
      </c>
      <c r="I7" s="99"/>
      <c r="K7" s="215" t="s">
        <v>753</v>
      </c>
      <c r="L7" s="199"/>
    </row>
    <row r="8" spans="1:12" ht="12.45" x14ac:dyDescent="0.2">
      <c r="A8" s="86"/>
      <c r="B8" s="17" t="s">
        <v>170</v>
      </c>
      <c r="C8" s="101"/>
      <c r="D8" s="164" t="s">
        <v>59</v>
      </c>
      <c r="E8" s="198"/>
      <c r="F8" s="103">
        <v>3091</v>
      </c>
      <c r="G8" s="104"/>
      <c r="H8" s="103">
        <v>3091</v>
      </c>
      <c r="I8" s="99"/>
      <c r="K8" s="215" t="s">
        <v>753</v>
      </c>
    </row>
    <row r="9" spans="1:12" ht="12.45" x14ac:dyDescent="0.2">
      <c r="A9" s="86"/>
      <c r="B9" s="165" t="s">
        <v>180</v>
      </c>
      <c r="C9" s="101"/>
      <c r="D9" s="164" t="s">
        <v>278</v>
      </c>
      <c r="E9" s="198"/>
      <c r="F9" s="103">
        <v>750</v>
      </c>
      <c r="G9" s="104"/>
      <c r="H9" s="103">
        <v>632</v>
      </c>
      <c r="I9" s="99"/>
      <c r="K9" s="215" t="s">
        <v>753</v>
      </c>
    </row>
    <row r="10" spans="1:12" ht="19.5" customHeight="1" x14ac:dyDescent="0.2">
      <c r="A10" s="86"/>
      <c r="B10" s="100" t="s">
        <v>171</v>
      </c>
      <c r="C10" s="101"/>
      <c r="D10" s="164"/>
      <c r="E10" s="198"/>
      <c r="F10" s="102"/>
      <c r="G10" s="104"/>
      <c r="H10" s="102"/>
      <c r="I10" s="99"/>
    </row>
    <row r="11" spans="1:12" ht="12.45" x14ac:dyDescent="0.2">
      <c r="A11" s="86"/>
      <c r="B11" s="165" t="s">
        <v>172</v>
      </c>
      <c r="C11" s="101"/>
      <c r="D11" s="164" t="s">
        <v>503</v>
      </c>
      <c r="E11" s="198"/>
      <c r="F11" s="103">
        <v>101169</v>
      </c>
      <c r="G11" s="104"/>
      <c r="H11" s="103">
        <v>101170</v>
      </c>
      <c r="I11" s="99"/>
      <c r="K11" s="215" t="s">
        <v>753</v>
      </c>
    </row>
    <row r="12" spans="1:12" ht="12.45" x14ac:dyDescent="0.2">
      <c r="A12" s="86"/>
      <c r="B12" s="165" t="s">
        <v>173</v>
      </c>
      <c r="C12" s="101"/>
      <c r="D12" s="164" t="s">
        <v>62</v>
      </c>
      <c r="E12" s="198"/>
      <c r="F12" s="103">
        <v>4716</v>
      </c>
      <c r="G12" s="104"/>
      <c r="H12" s="103">
        <v>4648</v>
      </c>
      <c r="I12" s="99"/>
      <c r="K12" s="215" t="s">
        <v>753</v>
      </c>
    </row>
    <row r="13" spans="1:12" ht="12.45" x14ac:dyDescent="0.2">
      <c r="A13" s="86"/>
      <c r="B13" s="165" t="s">
        <v>174</v>
      </c>
      <c r="C13" s="101"/>
      <c r="D13" s="164" t="s">
        <v>64</v>
      </c>
      <c r="E13" s="198"/>
      <c r="F13" s="103">
        <v>354027</v>
      </c>
      <c r="G13" s="104"/>
      <c r="H13" s="103">
        <v>348683</v>
      </c>
      <c r="I13" s="99"/>
      <c r="K13" s="215" t="s">
        <v>753</v>
      </c>
    </row>
    <row r="14" spans="1:12" ht="12.45" x14ac:dyDescent="0.2">
      <c r="A14" s="86"/>
      <c r="B14" s="165" t="s">
        <v>175</v>
      </c>
      <c r="C14" s="101"/>
      <c r="D14" s="164" t="s">
        <v>66</v>
      </c>
      <c r="E14" s="198"/>
      <c r="F14" s="105">
        <v>113289</v>
      </c>
      <c r="G14" s="104"/>
      <c r="H14" s="105">
        <v>113100</v>
      </c>
      <c r="I14" s="99"/>
      <c r="K14" s="215" t="s">
        <v>753</v>
      </c>
    </row>
    <row r="15" spans="1:12" ht="12.45" x14ac:dyDescent="0.2">
      <c r="A15" s="86"/>
      <c r="B15" s="165" t="s">
        <v>176</v>
      </c>
      <c r="C15" s="101"/>
      <c r="D15" s="164" t="s">
        <v>68</v>
      </c>
      <c r="E15" s="198"/>
      <c r="F15" s="103">
        <v>757</v>
      </c>
      <c r="G15" s="104"/>
      <c r="H15" s="103">
        <v>617</v>
      </c>
      <c r="I15" s="99"/>
      <c r="K15" s="215" t="s">
        <v>753</v>
      </c>
    </row>
    <row r="16" spans="1:12" ht="12.45" x14ac:dyDescent="0.2">
      <c r="A16" s="86"/>
      <c r="B16" s="165" t="s">
        <v>177</v>
      </c>
      <c r="C16" s="101"/>
      <c r="D16" s="164" t="s">
        <v>70</v>
      </c>
      <c r="E16" s="198"/>
      <c r="F16" s="103">
        <v>38494</v>
      </c>
      <c r="G16" s="104"/>
      <c r="H16" s="103">
        <v>37261</v>
      </c>
      <c r="I16" s="99"/>
      <c r="K16" s="215" t="s">
        <v>753</v>
      </c>
    </row>
    <row r="17" spans="1:13" ht="12.45" x14ac:dyDescent="0.2">
      <c r="A17" s="86"/>
      <c r="B17" s="165" t="s">
        <v>178</v>
      </c>
      <c r="C17" s="101"/>
      <c r="D17" s="164" t="s">
        <v>72</v>
      </c>
      <c r="E17" s="198"/>
      <c r="F17" s="103">
        <v>10466</v>
      </c>
      <c r="G17" s="104"/>
      <c r="H17" s="103">
        <v>10246</v>
      </c>
      <c r="I17" s="99"/>
      <c r="K17" s="215" t="s">
        <v>753</v>
      </c>
    </row>
    <row r="18" spans="1:13" ht="19.5" customHeight="1" x14ac:dyDescent="0.2">
      <c r="A18" s="86"/>
      <c r="B18" s="100" t="s">
        <v>179</v>
      </c>
      <c r="C18" s="101"/>
      <c r="D18" s="164"/>
      <c r="E18" s="198"/>
      <c r="F18" s="102"/>
      <c r="G18" s="104"/>
      <c r="H18" s="102"/>
      <c r="I18" s="99"/>
    </row>
    <row r="19" spans="1:13" ht="12.45" x14ac:dyDescent="0.2">
      <c r="A19" s="86"/>
      <c r="B19" s="165" t="s">
        <v>142</v>
      </c>
      <c r="C19" s="101"/>
      <c r="D19" s="164" t="s">
        <v>74</v>
      </c>
      <c r="E19" s="198"/>
      <c r="F19" s="103">
        <v>19698</v>
      </c>
      <c r="G19" s="104"/>
      <c r="H19" s="103">
        <v>19698</v>
      </c>
      <c r="I19" s="99"/>
      <c r="K19" s="215" t="s">
        <v>754</v>
      </c>
    </row>
    <row r="20" spans="1:13" ht="12.45" x14ac:dyDescent="0.2">
      <c r="A20" s="86"/>
      <c r="B20" s="165" t="s">
        <v>143</v>
      </c>
      <c r="C20" s="101"/>
      <c r="D20" s="164" t="s">
        <v>76</v>
      </c>
      <c r="E20" s="198"/>
      <c r="F20" s="103">
        <v>0</v>
      </c>
      <c r="G20" s="104"/>
      <c r="H20" s="103">
        <v>0</v>
      </c>
      <c r="I20" s="99"/>
      <c r="K20" s="215" t="s">
        <v>754</v>
      </c>
    </row>
    <row r="21" spans="1:13" ht="12.45" x14ac:dyDescent="0.2">
      <c r="A21" s="86"/>
      <c r="B21" s="165" t="s">
        <v>144</v>
      </c>
      <c r="C21" s="101"/>
      <c r="D21" s="164" t="s">
        <v>78</v>
      </c>
      <c r="E21" s="198"/>
      <c r="F21" s="105">
        <v>0</v>
      </c>
      <c r="G21" s="104"/>
      <c r="H21" s="105">
        <v>0</v>
      </c>
      <c r="I21" s="99"/>
      <c r="K21" s="215" t="s">
        <v>754</v>
      </c>
    </row>
    <row r="22" spans="1:13" ht="12.45" x14ac:dyDescent="0.2">
      <c r="A22" s="86"/>
      <c r="B22" s="165" t="s">
        <v>145</v>
      </c>
      <c r="C22" s="101"/>
      <c r="D22" s="164" t="s">
        <v>80</v>
      </c>
      <c r="E22" s="198"/>
      <c r="F22" s="103">
        <v>11512</v>
      </c>
      <c r="G22" s="104"/>
      <c r="H22" s="103">
        <v>10588</v>
      </c>
      <c r="I22" s="99"/>
      <c r="K22" s="215" t="s">
        <v>754</v>
      </c>
      <c r="M22" s="40"/>
    </row>
    <row r="23" spans="1:13" ht="12.45" x14ac:dyDescent="0.2">
      <c r="A23" s="86"/>
      <c r="B23" s="165" t="s">
        <v>146</v>
      </c>
      <c r="C23" s="101"/>
      <c r="D23" s="164" t="s">
        <v>82</v>
      </c>
      <c r="E23" s="198"/>
      <c r="F23" s="103">
        <v>0</v>
      </c>
      <c r="G23" s="104"/>
      <c r="H23" s="103">
        <v>0</v>
      </c>
      <c r="I23" s="99"/>
      <c r="K23" s="215" t="s">
        <v>754</v>
      </c>
    </row>
    <row r="24" spans="1:13" ht="12.45" x14ac:dyDescent="0.2">
      <c r="A24" s="86"/>
      <c r="B24" s="165" t="s">
        <v>147</v>
      </c>
      <c r="C24" s="101"/>
      <c r="D24" s="164" t="s">
        <v>84</v>
      </c>
      <c r="E24" s="198"/>
      <c r="F24" s="103">
        <v>199</v>
      </c>
      <c r="G24" s="104"/>
      <c r="H24" s="103">
        <v>199</v>
      </c>
      <c r="I24" s="99"/>
      <c r="K24" s="215" t="s">
        <v>754</v>
      </c>
    </row>
    <row r="25" spans="1:13" ht="12.45" x14ac:dyDescent="0.2">
      <c r="A25" s="86"/>
      <c r="B25" s="165" t="s">
        <v>259</v>
      </c>
      <c r="C25" s="101"/>
      <c r="D25" s="164" t="s">
        <v>205</v>
      </c>
      <c r="E25" s="198"/>
      <c r="F25" s="103">
        <v>15536</v>
      </c>
      <c r="G25" s="104"/>
      <c r="H25" s="103">
        <v>14557</v>
      </c>
      <c r="I25" s="99"/>
      <c r="K25" s="215" t="s">
        <v>754</v>
      </c>
    </row>
    <row r="26" spans="1:13" ht="12.45" x14ac:dyDescent="0.2">
      <c r="A26" s="86"/>
      <c r="B26" s="165" t="s">
        <v>148</v>
      </c>
      <c r="C26" s="101"/>
      <c r="D26" s="164" t="s">
        <v>206</v>
      </c>
      <c r="E26" s="198"/>
      <c r="F26" s="103">
        <v>8264</v>
      </c>
      <c r="G26" s="104"/>
      <c r="H26" s="103">
        <v>7173</v>
      </c>
      <c r="I26" s="99"/>
      <c r="K26" s="215" t="s">
        <v>754</v>
      </c>
    </row>
    <row r="27" spans="1:13" ht="12.45" x14ac:dyDescent="0.2">
      <c r="A27" s="86"/>
      <c r="B27" s="157" t="s">
        <v>273</v>
      </c>
      <c r="C27" s="101"/>
      <c r="D27" s="164" t="s">
        <v>207</v>
      </c>
      <c r="E27" s="198"/>
      <c r="F27" s="103">
        <v>0</v>
      </c>
      <c r="G27" s="104"/>
      <c r="H27" s="103">
        <v>0</v>
      </c>
      <c r="I27" s="99"/>
      <c r="K27" s="215" t="s">
        <v>754</v>
      </c>
    </row>
    <row r="28" spans="1:13" ht="12.45" x14ac:dyDescent="0.2">
      <c r="A28" s="86"/>
      <c r="B28" s="157" t="s">
        <v>274</v>
      </c>
      <c r="C28" s="101"/>
      <c r="D28" s="164" t="s">
        <v>208</v>
      </c>
      <c r="E28" s="198"/>
      <c r="F28" s="103">
        <v>0</v>
      </c>
      <c r="G28" s="104"/>
      <c r="H28" s="103">
        <v>0</v>
      </c>
      <c r="I28" s="99"/>
      <c r="K28" s="215" t="s">
        <v>754</v>
      </c>
    </row>
    <row r="29" spans="1:13" ht="12.45" x14ac:dyDescent="0.2">
      <c r="A29" s="86"/>
      <c r="B29" s="157" t="s">
        <v>275</v>
      </c>
      <c r="C29" s="101"/>
      <c r="D29" s="164" t="s">
        <v>209</v>
      </c>
      <c r="E29" s="198"/>
      <c r="F29" s="103">
        <v>73615</v>
      </c>
      <c r="G29" s="104"/>
      <c r="H29" s="103">
        <v>73615</v>
      </c>
      <c r="I29" s="99"/>
      <c r="K29" s="215" t="s">
        <v>754</v>
      </c>
    </row>
    <row r="30" spans="1:13" ht="19.5" customHeight="1" x14ac:dyDescent="0.25">
      <c r="A30" s="86"/>
      <c r="B30" s="200" t="s">
        <v>88</v>
      </c>
      <c r="C30" s="101"/>
      <c r="D30" s="201"/>
      <c r="E30" s="198"/>
      <c r="F30" s="106"/>
      <c r="G30" s="104"/>
      <c r="H30" s="106"/>
      <c r="I30" s="99"/>
    </row>
    <row r="31" spans="1:13" ht="19.5" customHeight="1" x14ac:dyDescent="0.2">
      <c r="A31" s="86"/>
      <c r="B31" s="115" t="s">
        <v>181</v>
      </c>
      <c r="C31" s="101"/>
      <c r="D31" s="201"/>
      <c r="E31" s="198"/>
      <c r="F31" s="106"/>
      <c r="G31" s="104"/>
      <c r="H31" s="106"/>
      <c r="I31" s="99"/>
    </row>
    <row r="32" spans="1:13" ht="12.45" x14ac:dyDescent="0.2">
      <c r="A32" s="86"/>
      <c r="B32" s="165" t="s">
        <v>182</v>
      </c>
      <c r="C32" s="101"/>
      <c r="D32" s="164" t="s">
        <v>89</v>
      </c>
      <c r="E32" s="198"/>
      <c r="F32" s="103">
        <v>3</v>
      </c>
      <c r="G32" s="104"/>
      <c r="H32" s="103">
        <v>8</v>
      </c>
      <c r="I32" s="99"/>
      <c r="K32" s="215" t="s">
        <v>753</v>
      </c>
    </row>
    <row r="33" spans="1:11" ht="12.45" x14ac:dyDescent="0.2">
      <c r="A33" s="86"/>
      <c r="B33" s="165" t="s">
        <v>183</v>
      </c>
      <c r="C33" s="101"/>
      <c r="D33" s="164" t="s">
        <v>91</v>
      </c>
      <c r="E33" s="198"/>
      <c r="F33" s="103">
        <v>40758</v>
      </c>
      <c r="G33" s="104"/>
      <c r="H33" s="103">
        <v>37287</v>
      </c>
      <c r="I33" s="99"/>
      <c r="K33" s="215" t="s">
        <v>753</v>
      </c>
    </row>
    <row r="34" spans="1:11" ht="12.45" x14ac:dyDescent="0.2">
      <c r="A34" s="86"/>
      <c r="B34" s="165" t="s">
        <v>184</v>
      </c>
      <c r="C34" s="101"/>
      <c r="D34" s="164" t="s">
        <v>93</v>
      </c>
      <c r="E34" s="198"/>
      <c r="F34" s="103">
        <v>1861</v>
      </c>
      <c r="G34" s="104"/>
      <c r="H34" s="103">
        <v>1916</v>
      </c>
      <c r="I34" s="99"/>
      <c r="K34" s="215" t="s">
        <v>753</v>
      </c>
    </row>
    <row r="35" spans="1:11" ht="12.45" x14ac:dyDescent="0.2">
      <c r="A35" s="86"/>
      <c r="B35" s="165" t="s">
        <v>185</v>
      </c>
      <c r="C35" s="101"/>
      <c r="D35" s="164" t="s">
        <v>95</v>
      </c>
      <c r="E35" s="198"/>
      <c r="F35" s="105">
        <v>-1320</v>
      </c>
      <c r="G35" s="104"/>
      <c r="H35" s="105">
        <v>-1362</v>
      </c>
      <c r="I35" s="99"/>
      <c r="K35" s="215" t="s">
        <v>753</v>
      </c>
    </row>
    <row r="36" spans="1:11" ht="19.5" customHeight="1" x14ac:dyDescent="0.2">
      <c r="A36" s="86"/>
      <c r="B36" s="100" t="s">
        <v>149</v>
      </c>
      <c r="C36" s="101"/>
      <c r="D36" s="201"/>
      <c r="E36" s="198"/>
      <c r="F36" s="106"/>
      <c r="G36" s="104"/>
      <c r="H36" s="106"/>
      <c r="I36" s="99"/>
    </row>
    <row r="37" spans="1:11" ht="12.45" x14ac:dyDescent="0.2">
      <c r="A37" s="86"/>
      <c r="B37" s="165" t="s">
        <v>150</v>
      </c>
      <c r="C37" s="101"/>
      <c r="D37" s="164" t="s">
        <v>97</v>
      </c>
      <c r="E37" s="198"/>
      <c r="F37" s="105">
        <v>26550</v>
      </c>
      <c r="G37" s="104"/>
      <c r="H37" s="105">
        <v>14869</v>
      </c>
      <c r="I37" s="99"/>
      <c r="K37" s="215" t="s">
        <v>754</v>
      </c>
    </row>
    <row r="38" spans="1:11" ht="12.45" x14ac:dyDescent="0.2">
      <c r="A38" s="86"/>
      <c r="B38" s="165" t="s">
        <v>260</v>
      </c>
      <c r="C38" s="101"/>
      <c r="D38" s="164" t="s">
        <v>210</v>
      </c>
      <c r="E38" s="198"/>
      <c r="F38" s="103">
        <v>0</v>
      </c>
      <c r="G38" s="104"/>
      <c r="H38" s="103">
        <v>0</v>
      </c>
      <c r="I38" s="99"/>
      <c r="K38" s="215" t="s">
        <v>754</v>
      </c>
    </row>
    <row r="39" spans="1:11" ht="12.45" x14ac:dyDescent="0.2">
      <c r="A39" s="86"/>
      <c r="B39" s="165" t="s">
        <v>238</v>
      </c>
      <c r="C39" s="101"/>
      <c r="D39" s="164" t="s">
        <v>211</v>
      </c>
      <c r="E39" s="198"/>
      <c r="F39" s="103">
        <v>0</v>
      </c>
      <c r="G39" s="104"/>
      <c r="H39" s="103">
        <v>0</v>
      </c>
      <c r="I39" s="99"/>
      <c r="K39" s="215" t="s">
        <v>754</v>
      </c>
    </row>
    <row r="40" spans="1:11" ht="12.45" x14ac:dyDescent="0.2">
      <c r="A40" s="86"/>
      <c r="B40" s="165" t="s">
        <v>239</v>
      </c>
      <c r="C40" s="101"/>
      <c r="D40" s="164" t="s">
        <v>213</v>
      </c>
      <c r="E40" s="198"/>
      <c r="F40" s="103">
        <v>13000</v>
      </c>
      <c r="G40" s="104"/>
      <c r="H40" s="103">
        <v>17000</v>
      </c>
      <c r="I40" s="99"/>
      <c r="K40" s="215" t="s">
        <v>754</v>
      </c>
    </row>
    <row r="41" spans="1:11" ht="12.45" x14ac:dyDescent="0.2">
      <c r="A41" s="86"/>
      <c r="B41" s="165" t="s">
        <v>240</v>
      </c>
      <c r="C41" s="101"/>
      <c r="D41" s="164" t="s">
        <v>215</v>
      </c>
      <c r="E41" s="198"/>
      <c r="F41" s="103">
        <v>10567</v>
      </c>
      <c r="G41" s="104"/>
      <c r="H41" s="103">
        <v>10567</v>
      </c>
      <c r="I41" s="99"/>
      <c r="K41" s="215" t="s">
        <v>754</v>
      </c>
    </row>
    <row r="42" spans="1:11" ht="12.45" x14ac:dyDescent="0.2">
      <c r="A42" s="86"/>
      <c r="B42" s="165" t="s">
        <v>151</v>
      </c>
      <c r="C42" s="101"/>
      <c r="D42" s="164" t="s">
        <v>99</v>
      </c>
      <c r="E42" s="198"/>
      <c r="F42" s="103">
        <v>22707</v>
      </c>
      <c r="G42" s="104"/>
      <c r="H42" s="103">
        <v>21300</v>
      </c>
      <c r="I42" s="99"/>
      <c r="K42" s="215" t="s">
        <v>754</v>
      </c>
    </row>
    <row r="43" spans="1:11" ht="13.1" x14ac:dyDescent="0.25">
      <c r="A43" s="86"/>
      <c r="B43" s="157" t="s">
        <v>267</v>
      </c>
      <c r="C43" s="101"/>
      <c r="D43" s="164" t="s">
        <v>217</v>
      </c>
      <c r="E43" s="198"/>
      <c r="F43" s="105">
        <v>0</v>
      </c>
      <c r="G43" s="104"/>
      <c r="H43" s="105">
        <v>0</v>
      </c>
      <c r="I43" s="99"/>
      <c r="K43" s="215" t="s">
        <v>754</v>
      </c>
    </row>
    <row r="44" spans="1:11" ht="12.45" x14ac:dyDescent="0.2">
      <c r="A44" s="86"/>
      <c r="B44" s="157" t="s">
        <v>268</v>
      </c>
      <c r="C44" s="101"/>
      <c r="D44" s="164" t="s">
        <v>218</v>
      </c>
      <c r="E44" s="198"/>
      <c r="F44" s="105">
        <v>0</v>
      </c>
      <c r="G44" s="104"/>
      <c r="H44" s="105">
        <v>0</v>
      </c>
      <c r="I44" s="99"/>
      <c r="K44" s="215" t="s">
        <v>754</v>
      </c>
    </row>
    <row r="45" spans="1:11" ht="12.45" x14ac:dyDescent="0.2">
      <c r="A45" s="86"/>
      <c r="B45" s="165" t="s">
        <v>269</v>
      </c>
      <c r="C45" s="101"/>
      <c r="D45" s="164" t="s">
        <v>219</v>
      </c>
      <c r="E45" s="198"/>
      <c r="F45" s="105">
        <v>0</v>
      </c>
      <c r="G45" s="104"/>
      <c r="H45" s="105">
        <v>0</v>
      </c>
      <c r="I45" s="99"/>
      <c r="K45" s="215" t="s">
        <v>754</v>
      </c>
    </row>
    <row r="46" spans="1:11" ht="12.45" x14ac:dyDescent="0.2">
      <c r="A46" s="86"/>
      <c r="B46" s="165"/>
      <c r="C46" s="99"/>
      <c r="D46" s="164"/>
      <c r="E46" s="99"/>
      <c r="F46" s="102"/>
      <c r="G46" s="104"/>
      <c r="H46" s="102"/>
      <c r="I46" s="99"/>
    </row>
    <row r="47" spans="1:11" ht="12.45" x14ac:dyDescent="0.2">
      <c r="A47" s="86"/>
      <c r="B47" s="165" t="s">
        <v>201</v>
      </c>
      <c r="C47" s="101"/>
      <c r="D47" s="164" t="s">
        <v>101</v>
      </c>
      <c r="E47" s="198"/>
      <c r="F47" s="103">
        <v>-7117</v>
      </c>
      <c r="G47" s="104"/>
      <c r="H47" s="103">
        <v>-11448</v>
      </c>
      <c r="I47" s="99"/>
      <c r="K47" s="215" t="s">
        <v>754</v>
      </c>
    </row>
    <row r="48" spans="1:11" ht="19.5" customHeight="1" x14ac:dyDescent="0.2">
      <c r="A48" s="86"/>
      <c r="B48" s="100" t="s">
        <v>102</v>
      </c>
      <c r="C48" s="99"/>
      <c r="D48" s="164"/>
      <c r="E48" s="99"/>
      <c r="F48" s="104"/>
      <c r="G48" s="104"/>
      <c r="H48" s="104"/>
      <c r="I48" s="99"/>
    </row>
    <row r="49" spans="1:11" ht="12.45" x14ac:dyDescent="0.2">
      <c r="A49" s="86"/>
      <c r="B49" s="158" t="s">
        <v>241</v>
      </c>
      <c r="C49" s="101"/>
      <c r="D49" s="164" t="s">
        <v>220</v>
      </c>
      <c r="E49" s="198"/>
      <c r="F49" s="103">
        <v>0</v>
      </c>
      <c r="G49" s="104"/>
      <c r="H49" s="103">
        <v>0</v>
      </c>
      <c r="I49" s="99"/>
      <c r="K49" s="215" t="s">
        <v>754</v>
      </c>
    </row>
    <row r="50" spans="1:11" ht="12.45" x14ac:dyDescent="0.2">
      <c r="A50" s="86"/>
      <c r="B50" s="158" t="s">
        <v>242</v>
      </c>
      <c r="C50" s="101"/>
      <c r="D50" s="164" t="s">
        <v>221</v>
      </c>
      <c r="E50" s="198"/>
      <c r="F50" s="103">
        <v>0</v>
      </c>
      <c r="G50" s="104"/>
      <c r="H50" s="103">
        <v>0</v>
      </c>
      <c r="I50" s="99"/>
      <c r="K50" s="215" t="s">
        <v>754</v>
      </c>
    </row>
    <row r="51" spans="1:11" ht="12.45" x14ac:dyDescent="0.2">
      <c r="A51" s="86"/>
      <c r="B51" s="158" t="s">
        <v>253</v>
      </c>
      <c r="C51" s="101"/>
      <c r="D51" s="164" t="s">
        <v>222</v>
      </c>
      <c r="E51" s="198"/>
      <c r="F51" s="103">
        <v>0</v>
      </c>
      <c r="G51" s="104"/>
      <c r="H51" s="103">
        <v>0</v>
      </c>
      <c r="I51" s="99"/>
      <c r="K51" s="215" t="s">
        <v>754</v>
      </c>
    </row>
    <row r="52" spans="1:11" ht="12.45" x14ac:dyDescent="0.2">
      <c r="A52" s="86"/>
      <c r="B52" s="158" t="s">
        <v>243</v>
      </c>
      <c r="C52" s="101"/>
      <c r="D52" s="164" t="s">
        <v>223</v>
      </c>
      <c r="E52" s="198"/>
      <c r="F52" s="105">
        <v>17535</v>
      </c>
      <c r="G52" s="104"/>
      <c r="H52" s="105">
        <v>2646</v>
      </c>
      <c r="I52" s="99"/>
      <c r="K52" s="215" t="s">
        <v>754</v>
      </c>
    </row>
    <row r="53" spans="1:11" s="40" customFormat="1" x14ac:dyDescent="0.2">
      <c r="A53" s="107"/>
      <c r="B53" s="108"/>
      <c r="C53" s="99"/>
      <c r="D53" s="96"/>
      <c r="E53" s="99"/>
      <c r="F53" s="104"/>
      <c r="G53" s="104"/>
      <c r="H53" s="104"/>
      <c r="I53" s="99"/>
    </row>
    <row r="54" spans="1:11" ht="13.1" x14ac:dyDescent="0.25">
      <c r="A54" s="39"/>
      <c r="B54" s="41" t="s">
        <v>152</v>
      </c>
      <c r="C54" s="39"/>
      <c r="D54" s="39"/>
      <c r="E54" s="92"/>
      <c r="F54" s="109"/>
      <c r="G54" s="110"/>
      <c r="H54" s="109"/>
      <c r="I54" s="93"/>
    </row>
    <row r="55" spans="1:11" ht="19.5" customHeight="1" x14ac:dyDescent="0.25">
      <c r="A55" s="111"/>
      <c r="B55" s="112" t="s">
        <v>104</v>
      </c>
      <c r="C55" s="99"/>
      <c r="D55" s="96"/>
      <c r="E55" s="113"/>
      <c r="F55" s="114"/>
      <c r="G55" s="104"/>
      <c r="H55" s="114"/>
      <c r="I55" s="99"/>
    </row>
    <row r="56" spans="1:11" ht="19.5" customHeight="1" x14ac:dyDescent="0.2">
      <c r="A56" s="111"/>
      <c r="B56" s="128" t="s">
        <v>186</v>
      </c>
      <c r="C56" s="99"/>
      <c r="D56" s="96"/>
      <c r="E56" s="113"/>
      <c r="F56" s="114"/>
      <c r="G56" s="104"/>
      <c r="H56" s="114"/>
      <c r="I56" s="99"/>
    </row>
    <row r="57" spans="1:11" ht="12.45" x14ac:dyDescent="0.2">
      <c r="A57" s="111"/>
      <c r="B57" s="165" t="s">
        <v>187</v>
      </c>
      <c r="C57" s="99"/>
      <c r="D57" s="164" t="s">
        <v>105</v>
      </c>
      <c r="E57" s="99"/>
      <c r="F57" s="105">
        <v>26245</v>
      </c>
      <c r="G57" s="104"/>
      <c r="H57" s="105">
        <v>26693</v>
      </c>
      <c r="I57" s="99"/>
      <c r="K57" s="215" t="s">
        <v>753</v>
      </c>
    </row>
    <row r="58" spans="1:11" ht="12.45" x14ac:dyDescent="0.2">
      <c r="A58" s="111"/>
      <c r="B58" s="165" t="s">
        <v>244</v>
      </c>
      <c r="C58" s="99"/>
      <c r="D58" s="164" t="s">
        <v>107</v>
      </c>
      <c r="E58" s="99"/>
      <c r="F58" s="103">
        <v>398836</v>
      </c>
      <c r="G58" s="104"/>
      <c r="H58" s="103">
        <v>388178</v>
      </c>
      <c r="I58" s="99"/>
      <c r="K58" s="215" t="s">
        <v>753</v>
      </c>
    </row>
    <row r="59" spans="1:11" ht="12.45" x14ac:dyDescent="0.2">
      <c r="A59" s="111"/>
      <c r="B59" s="165" t="s">
        <v>188</v>
      </c>
      <c r="C59" s="99"/>
      <c r="D59" s="164" t="s">
        <v>108</v>
      </c>
      <c r="E59" s="99"/>
      <c r="F59" s="103">
        <v>4593</v>
      </c>
      <c r="G59" s="104"/>
      <c r="H59" s="103">
        <v>0</v>
      </c>
      <c r="I59" s="99"/>
      <c r="K59" s="215" t="s">
        <v>753</v>
      </c>
    </row>
    <row r="60" spans="1:11" ht="12.45" x14ac:dyDescent="0.2">
      <c r="A60" s="111"/>
      <c r="B60" s="165"/>
      <c r="C60" s="99"/>
      <c r="D60" s="164"/>
      <c r="E60" s="99"/>
      <c r="F60" s="102"/>
      <c r="G60" s="104"/>
      <c r="H60" s="102"/>
      <c r="I60" s="99"/>
    </row>
    <row r="61" spans="1:11" ht="12.45" x14ac:dyDescent="0.2">
      <c r="A61" s="111"/>
      <c r="B61" s="158" t="s">
        <v>111</v>
      </c>
      <c r="C61" s="99"/>
      <c r="D61" s="164" t="s">
        <v>110</v>
      </c>
      <c r="E61" s="99"/>
      <c r="F61" s="103">
        <v>15258</v>
      </c>
      <c r="G61" s="104"/>
      <c r="H61" s="103">
        <v>17831</v>
      </c>
      <c r="I61" s="99"/>
      <c r="K61" s="215" t="s">
        <v>753</v>
      </c>
    </row>
    <row r="62" spans="1:11" ht="19.5" customHeight="1" x14ac:dyDescent="0.2">
      <c r="A62" s="111"/>
      <c r="B62" s="115" t="s">
        <v>153</v>
      </c>
      <c r="C62" s="99"/>
      <c r="D62" s="164"/>
      <c r="E62" s="99"/>
      <c r="F62" s="104"/>
      <c r="G62" s="104"/>
      <c r="H62" s="104"/>
      <c r="I62" s="99"/>
    </row>
    <row r="63" spans="1:11" ht="12.45" x14ac:dyDescent="0.2">
      <c r="A63" s="111"/>
      <c r="B63" s="165" t="s">
        <v>154</v>
      </c>
      <c r="C63" s="99"/>
      <c r="D63" s="164" t="s">
        <v>112</v>
      </c>
      <c r="E63" s="99"/>
      <c r="F63" s="105">
        <v>0</v>
      </c>
      <c r="G63" s="104"/>
      <c r="H63" s="105">
        <v>0</v>
      </c>
      <c r="I63" s="99"/>
      <c r="K63" s="215" t="s">
        <v>754</v>
      </c>
    </row>
    <row r="64" spans="1:11" ht="12.45" x14ac:dyDescent="0.2">
      <c r="A64" s="111"/>
      <c r="B64" s="165" t="s">
        <v>165</v>
      </c>
      <c r="C64" s="99"/>
      <c r="D64" s="164" t="s">
        <v>114</v>
      </c>
      <c r="E64" s="99"/>
      <c r="F64" s="103">
        <v>0</v>
      </c>
      <c r="G64" s="104"/>
      <c r="H64" s="103">
        <v>0</v>
      </c>
      <c r="I64" s="99"/>
      <c r="K64" s="215" t="s">
        <v>754</v>
      </c>
    </row>
    <row r="65" spans="1:12" ht="12.45" x14ac:dyDescent="0.2">
      <c r="A65" s="111"/>
      <c r="B65" s="165" t="s">
        <v>166</v>
      </c>
      <c r="C65" s="99"/>
      <c r="D65" s="164" t="s">
        <v>116</v>
      </c>
      <c r="E65" s="99"/>
      <c r="F65" s="103">
        <v>315209</v>
      </c>
      <c r="G65" s="104"/>
      <c r="H65" s="103">
        <v>303899</v>
      </c>
      <c r="I65" s="99"/>
      <c r="K65" s="215" t="s">
        <v>754</v>
      </c>
    </row>
    <row r="66" spans="1:12" ht="12.45" x14ac:dyDescent="0.2">
      <c r="A66" s="111"/>
      <c r="B66" s="165" t="s">
        <v>167</v>
      </c>
      <c r="C66" s="99"/>
      <c r="D66" s="164" t="s">
        <v>118</v>
      </c>
      <c r="E66" s="99"/>
      <c r="F66" s="103">
        <v>0</v>
      </c>
      <c r="G66" s="104"/>
      <c r="H66" s="103">
        <v>0</v>
      </c>
      <c r="I66" s="99"/>
      <c r="K66" s="215" t="s">
        <v>754</v>
      </c>
    </row>
    <row r="67" spans="1:12" ht="12.45" x14ac:dyDescent="0.2">
      <c r="A67" s="111"/>
      <c r="B67" s="165" t="s">
        <v>261</v>
      </c>
      <c r="C67" s="99"/>
      <c r="D67" s="164" t="s">
        <v>225</v>
      </c>
      <c r="E67" s="99"/>
      <c r="F67" s="103">
        <v>0</v>
      </c>
      <c r="G67" s="104"/>
      <c r="H67" s="103">
        <v>0</v>
      </c>
      <c r="I67" s="99"/>
      <c r="K67" s="215" t="s">
        <v>754</v>
      </c>
    </row>
    <row r="68" spans="1:12" ht="12.45" x14ac:dyDescent="0.2">
      <c r="A68" s="111"/>
      <c r="B68" s="165" t="s">
        <v>155</v>
      </c>
      <c r="C68" s="99"/>
      <c r="D68" s="164" t="s">
        <v>226</v>
      </c>
      <c r="E68" s="99"/>
      <c r="F68" s="103">
        <v>0</v>
      </c>
      <c r="G68" s="104"/>
      <c r="H68" s="103">
        <v>0</v>
      </c>
      <c r="I68" s="99"/>
      <c r="K68" s="215" t="s">
        <v>754</v>
      </c>
    </row>
    <row r="69" spans="1:12" ht="12.45" x14ac:dyDescent="0.2">
      <c r="A69" s="111"/>
      <c r="B69" s="165" t="s">
        <v>198</v>
      </c>
      <c r="C69" s="99"/>
      <c r="D69" s="164" t="s">
        <v>121</v>
      </c>
      <c r="E69" s="99"/>
      <c r="F69" s="103">
        <v>0</v>
      </c>
      <c r="G69" s="104"/>
      <c r="H69" s="103">
        <v>0</v>
      </c>
      <c r="I69" s="99"/>
      <c r="K69" s="215" t="s">
        <v>754</v>
      </c>
    </row>
    <row r="70" spans="1:12" ht="12.45" x14ac:dyDescent="0.2">
      <c r="A70" s="111"/>
      <c r="B70" s="165" t="s">
        <v>156</v>
      </c>
      <c r="C70" s="99"/>
      <c r="D70" s="164" t="s">
        <v>122</v>
      </c>
      <c r="E70" s="99"/>
      <c r="F70" s="103">
        <v>0</v>
      </c>
      <c r="G70" s="104"/>
      <c r="H70" s="103">
        <v>0</v>
      </c>
      <c r="I70" s="99"/>
      <c r="K70" s="215" t="s">
        <v>754</v>
      </c>
    </row>
    <row r="71" spans="1:12" ht="12.45" x14ac:dyDescent="0.2">
      <c r="A71" s="111"/>
      <c r="B71" s="165" t="s">
        <v>125</v>
      </c>
      <c r="C71" s="99"/>
      <c r="D71" s="164" t="s">
        <v>124</v>
      </c>
      <c r="E71" s="99"/>
      <c r="F71" s="103">
        <v>-12</v>
      </c>
      <c r="G71" s="104"/>
      <c r="H71" s="103">
        <v>-12</v>
      </c>
      <c r="I71" s="99"/>
      <c r="K71" s="215" t="s">
        <v>754</v>
      </c>
    </row>
    <row r="72" spans="1:12" ht="12.45" x14ac:dyDescent="0.2">
      <c r="A72" s="111"/>
      <c r="B72" s="202" t="s">
        <v>505</v>
      </c>
      <c r="C72" s="203"/>
      <c r="D72" s="164" t="s">
        <v>504</v>
      </c>
      <c r="E72" s="99"/>
      <c r="F72" s="103">
        <v>0</v>
      </c>
      <c r="G72" s="104"/>
      <c r="H72" s="103">
        <v>0</v>
      </c>
      <c r="I72" s="99"/>
      <c r="K72" s="215" t="s">
        <v>754</v>
      </c>
    </row>
    <row r="73" spans="1:12" ht="19.5" customHeight="1" x14ac:dyDescent="0.25">
      <c r="A73" s="111"/>
      <c r="B73" s="200" t="s">
        <v>127</v>
      </c>
      <c r="C73" s="99"/>
      <c r="D73" s="204"/>
      <c r="E73" s="99"/>
      <c r="F73" s="104"/>
      <c r="G73" s="104"/>
      <c r="H73" s="104"/>
      <c r="I73" s="99"/>
      <c r="J73" s="205"/>
      <c r="K73" s="205"/>
      <c r="L73" s="205"/>
    </row>
    <row r="74" spans="1:12" ht="19.5" customHeight="1" x14ac:dyDescent="0.2">
      <c r="A74" s="111"/>
      <c r="B74" s="115" t="s">
        <v>157</v>
      </c>
      <c r="C74" s="99"/>
      <c r="D74" s="204"/>
      <c r="E74" s="99"/>
      <c r="F74" s="104"/>
      <c r="G74" s="104"/>
      <c r="H74" s="104"/>
      <c r="I74" s="99"/>
      <c r="J74" s="205"/>
      <c r="K74" s="205"/>
      <c r="L74" s="205"/>
    </row>
    <row r="75" spans="1:12" ht="12.45" x14ac:dyDescent="0.2">
      <c r="A75" s="111"/>
      <c r="B75" s="165" t="s">
        <v>262</v>
      </c>
      <c r="C75" s="99"/>
      <c r="D75" s="164" t="s">
        <v>227</v>
      </c>
      <c r="E75" s="99"/>
      <c r="F75" s="103">
        <v>0</v>
      </c>
      <c r="G75" s="104"/>
      <c r="H75" s="103">
        <v>0</v>
      </c>
      <c r="I75" s="99"/>
      <c r="K75" s="215" t="s">
        <v>754</v>
      </c>
    </row>
    <row r="76" spans="1:12" ht="12.45" x14ac:dyDescent="0.2">
      <c r="A76" s="111"/>
      <c r="B76" s="165" t="s">
        <v>245</v>
      </c>
      <c r="C76" s="99"/>
      <c r="D76" s="164" t="s">
        <v>228</v>
      </c>
      <c r="E76" s="99"/>
      <c r="F76" s="103">
        <v>50000</v>
      </c>
      <c r="G76" s="104"/>
      <c r="H76" s="103">
        <v>0</v>
      </c>
      <c r="I76" s="99"/>
      <c r="K76" s="215" t="s">
        <v>754</v>
      </c>
    </row>
    <row r="77" spans="1:12" ht="12.45" x14ac:dyDescent="0.2">
      <c r="A77" s="111"/>
      <c r="B77" s="157" t="s">
        <v>202</v>
      </c>
      <c r="C77" s="99"/>
      <c r="D77" s="164" t="s">
        <v>128</v>
      </c>
      <c r="E77" s="99"/>
      <c r="F77" s="103">
        <v>0</v>
      </c>
      <c r="G77" s="104"/>
      <c r="H77" s="103">
        <v>0</v>
      </c>
      <c r="I77" s="99"/>
      <c r="K77" s="215" t="s">
        <v>754</v>
      </c>
    </row>
    <row r="78" spans="1:12" ht="12.45" x14ac:dyDescent="0.2">
      <c r="A78" s="111"/>
      <c r="B78" s="165" t="s">
        <v>158</v>
      </c>
      <c r="C78" s="99"/>
      <c r="D78" s="164" t="s">
        <v>129</v>
      </c>
      <c r="E78" s="99"/>
      <c r="F78" s="103">
        <v>18555</v>
      </c>
      <c r="G78" s="104"/>
      <c r="H78" s="103">
        <v>49425</v>
      </c>
      <c r="I78" s="99"/>
      <c r="K78" s="215" t="s">
        <v>754</v>
      </c>
    </row>
    <row r="79" spans="1:12" ht="19.5" customHeight="1" x14ac:dyDescent="0.2">
      <c r="A79" s="111"/>
      <c r="B79" s="100" t="s">
        <v>130</v>
      </c>
      <c r="C79" s="99"/>
      <c r="D79" s="164"/>
      <c r="E79" s="99"/>
      <c r="F79" s="104"/>
      <c r="G79" s="104"/>
      <c r="H79" s="104"/>
      <c r="I79" s="99"/>
    </row>
    <row r="80" spans="1:12" ht="12.45" x14ac:dyDescent="0.2">
      <c r="A80" s="111"/>
      <c r="B80" s="165" t="s">
        <v>699</v>
      </c>
      <c r="C80" s="99"/>
      <c r="D80" s="164" t="s">
        <v>230</v>
      </c>
      <c r="E80" s="99"/>
      <c r="F80" s="103">
        <v>0</v>
      </c>
      <c r="G80" s="104"/>
      <c r="H80" s="103">
        <v>0</v>
      </c>
      <c r="I80" s="99"/>
      <c r="K80" s="215" t="s">
        <v>754</v>
      </c>
    </row>
    <row r="81" spans="1:12" ht="12.45" x14ac:dyDescent="0.2">
      <c r="A81" s="111"/>
      <c r="B81" s="165" t="s">
        <v>246</v>
      </c>
      <c r="C81" s="99"/>
      <c r="D81" s="164" t="s">
        <v>231</v>
      </c>
      <c r="E81" s="99"/>
      <c r="F81" s="103">
        <v>0</v>
      </c>
      <c r="G81" s="104"/>
      <c r="H81" s="103">
        <v>0</v>
      </c>
      <c r="I81" s="99"/>
      <c r="K81" s="215" t="s">
        <v>754</v>
      </c>
    </row>
    <row r="82" spans="1:12" ht="12.45" x14ac:dyDescent="0.2">
      <c r="A82" s="111"/>
      <c r="B82" s="165" t="s">
        <v>249</v>
      </c>
      <c r="C82" s="99"/>
      <c r="D82" s="164" t="s">
        <v>232</v>
      </c>
      <c r="E82" s="99"/>
      <c r="F82" s="103">
        <v>0</v>
      </c>
      <c r="G82" s="104"/>
      <c r="H82" s="103">
        <v>0</v>
      </c>
      <c r="I82" s="99"/>
      <c r="K82" s="215" t="s">
        <v>754</v>
      </c>
    </row>
    <row r="83" spans="1:12" ht="12.45" x14ac:dyDescent="0.2">
      <c r="A83" s="111"/>
      <c r="B83" s="158" t="s">
        <v>250</v>
      </c>
      <c r="C83" s="99"/>
      <c r="D83" s="164" t="s">
        <v>233</v>
      </c>
      <c r="E83" s="99"/>
      <c r="F83" s="103">
        <v>51444</v>
      </c>
      <c r="G83" s="104"/>
      <c r="H83" s="103">
        <v>15115</v>
      </c>
      <c r="I83" s="99"/>
      <c r="K83" s="215" t="s">
        <v>754</v>
      </c>
    </row>
    <row r="84" spans="1:12" s="40" customFormat="1" ht="11.3" customHeight="1" x14ac:dyDescent="0.2">
      <c r="A84" s="107"/>
      <c r="B84" s="108"/>
      <c r="C84" s="99"/>
      <c r="D84" s="96"/>
      <c r="E84" s="99"/>
      <c r="F84" s="104"/>
      <c r="G84" s="104"/>
      <c r="H84" s="104"/>
      <c r="I84" s="99"/>
    </row>
    <row r="85" spans="1:12" ht="19.5" customHeight="1" thickBot="1" x14ac:dyDescent="0.25">
      <c r="A85" s="129"/>
      <c r="B85" s="130" t="s">
        <v>189</v>
      </c>
      <c r="C85" s="131"/>
      <c r="D85" s="132"/>
      <c r="E85" s="133"/>
      <c r="F85" s="134"/>
      <c r="G85" s="135"/>
      <c r="H85" s="134"/>
      <c r="I85" s="135"/>
    </row>
    <row r="86" spans="1:12" ht="12.45" x14ac:dyDescent="0.2">
      <c r="A86" s="86"/>
      <c r="B86" s="136" t="s">
        <v>190</v>
      </c>
      <c r="C86" s="101"/>
      <c r="D86" s="164" t="s">
        <v>191</v>
      </c>
      <c r="E86" s="198"/>
      <c r="F86" s="137">
        <f>SUM(F7:F9,F11:F17,F19:F29,F32:F35,F37:F45,F47,F49:F52,)</f>
        <v>880127</v>
      </c>
      <c r="G86" s="104"/>
      <c r="H86" s="137">
        <f>SUM(H7:H9,H11:H17,H19:H29,H32:H35,H37:H45,H47,H49:H52,)</f>
        <v>838061</v>
      </c>
      <c r="I86" s="99"/>
      <c r="L86" s="199"/>
    </row>
    <row r="87" spans="1:12" ht="13.1" thickBot="1" x14ac:dyDescent="0.25">
      <c r="A87" s="129"/>
      <c r="B87" s="138" t="s">
        <v>192</v>
      </c>
      <c r="C87" s="135"/>
      <c r="D87" s="206" t="s">
        <v>193</v>
      </c>
      <c r="E87" s="207"/>
      <c r="F87" s="139">
        <f>SUM(F57:F59,F61,F63:F72,F75:F78,F80:F83,)</f>
        <v>880128</v>
      </c>
      <c r="G87" s="140"/>
      <c r="H87" s="139">
        <f>SUM(H57:H59,H61,H63:H72,H75:H78,H80:H83,)</f>
        <v>801129</v>
      </c>
      <c r="I87" s="135"/>
    </row>
    <row r="88" spans="1:12" ht="12.45" x14ac:dyDescent="0.2">
      <c r="C88" s="101"/>
      <c r="D88" s="164"/>
      <c r="E88" s="198"/>
      <c r="F88" s="141"/>
      <c r="G88" s="104"/>
      <c r="H88" s="141"/>
      <c r="I88" s="99"/>
    </row>
    <row r="89" spans="1:12" ht="20.3" x14ac:dyDescent="0.2">
      <c r="B89" s="14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8" scale="78"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45" x14ac:dyDescent="0.2"/>
  <cols>
    <col min="1" max="2" width="3.25" style="16" customWidth="1"/>
    <col min="3" max="3" width="18.875" customWidth="1"/>
    <col min="4" max="4" width="57" customWidth="1"/>
    <col min="9" max="9" width="9.125" customWidth="1"/>
  </cols>
  <sheetData>
    <row r="1" spans="1:10" ht="13.1" x14ac:dyDescent="0.25">
      <c r="A1" s="446" t="str">
        <f>"Verklaring Iv3 bij "&amp;IF('4.Informatie'!C10="","vul Periode in op tabblad 4.Informatie",IF('4.Informatie'!C10=0,"Begroting ",IF('4.Informatie'!C10=5,"Jaarrekening ","Kwartaallevering "))&amp;'4.Informatie'!C8&amp;","&amp;" gemeente "&amp;'4.Informatie'!C6)</f>
        <v>Verklaring Iv3 bij Kwartaallevering 2017, gemeente Dordrecht</v>
      </c>
      <c r="B1" s="446"/>
      <c r="C1" s="359"/>
      <c r="D1" s="359"/>
      <c r="F1" t="s">
        <v>741</v>
      </c>
      <c r="G1" s="17" t="s">
        <v>742</v>
      </c>
      <c r="J1" s="149"/>
    </row>
    <row r="2" spans="1:10" ht="13.1" x14ac:dyDescent="0.25">
      <c r="A2" s="148"/>
      <c r="B2" s="148"/>
      <c r="C2" s="149"/>
    </row>
    <row r="3" spans="1:10" s="18" customFormat="1" ht="24.75" customHeight="1" x14ac:dyDescent="0.25">
      <c r="A3" s="150" t="s">
        <v>280</v>
      </c>
      <c r="B3" s="150"/>
      <c r="C3" s="225"/>
    </row>
    <row r="4" spans="1:10" ht="60.05" customHeight="1" x14ac:dyDescent="0.2">
      <c r="A4" s="375" t="s">
        <v>585</v>
      </c>
      <c r="B4" s="375"/>
      <c r="C4" s="444"/>
      <c r="D4" s="444"/>
    </row>
    <row r="5" spans="1:10" x14ac:dyDescent="0.2">
      <c r="A5" s="184" t="s">
        <v>586</v>
      </c>
      <c r="B5" s="184"/>
      <c r="C5" s="149"/>
      <c r="D5" s="150" t="s">
        <v>587</v>
      </c>
      <c r="F5" t="s">
        <v>741</v>
      </c>
      <c r="G5" t="s">
        <v>749</v>
      </c>
    </row>
    <row r="6" spans="1:10" x14ac:dyDescent="0.2">
      <c r="A6" s="149"/>
      <c r="B6" s="149"/>
      <c r="C6" s="149"/>
      <c r="H6" s="184"/>
    </row>
    <row r="7" spans="1:10" ht="25.55" customHeight="1" x14ac:dyDescent="0.2">
      <c r="A7" s="364" t="s">
        <v>195</v>
      </c>
      <c r="B7" s="364"/>
      <c r="C7" s="364"/>
      <c r="D7" s="364"/>
      <c r="H7" s="149"/>
    </row>
    <row r="8" spans="1:10" ht="7.55" customHeight="1" x14ac:dyDescent="0.2">
      <c r="A8" s="149"/>
      <c r="B8" s="149"/>
      <c r="C8" s="149"/>
      <c r="H8" s="149"/>
      <c r="I8" s="184"/>
    </row>
    <row r="9" spans="1:10" ht="25.55" customHeight="1" x14ac:dyDescent="0.2">
      <c r="A9" s="226" t="s">
        <v>15</v>
      </c>
      <c r="B9" s="375" t="s">
        <v>588</v>
      </c>
      <c r="C9" s="444"/>
      <c r="D9" s="444"/>
      <c r="H9" s="149"/>
      <c r="I9" s="149"/>
    </row>
    <row r="10" spans="1:10" ht="38.299999999999997" customHeight="1" x14ac:dyDescent="0.2">
      <c r="A10" s="117"/>
      <c r="B10" s="227" t="s">
        <v>589</v>
      </c>
      <c r="C10" s="375" t="s">
        <v>590</v>
      </c>
      <c r="D10" s="444"/>
      <c r="H10" s="149"/>
      <c r="I10" s="149"/>
    </row>
    <row r="11" spans="1:10" ht="38.299999999999997" customHeight="1" x14ac:dyDescent="0.2">
      <c r="A11" s="149"/>
      <c r="B11" s="227" t="s">
        <v>589</v>
      </c>
      <c r="C11" s="375" t="s">
        <v>591</v>
      </c>
      <c r="D11" s="444"/>
    </row>
    <row r="12" spans="1:10" ht="38.299999999999997" customHeight="1" x14ac:dyDescent="0.2">
      <c r="A12" s="149"/>
      <c r="B12" s="227" t="s">
        <v>589</v>
      </c>
      <c r="C12" s="375" t="s">
        <v>592</v>
      </c>
      <c r="D12" s="444"/>
    </row>
    <row r="13" spans="1:10" ht="64" customHeight="1" x14ac:dyDescent="0.2">
      <c r="A13" s="226" t="s">
        <v>15</v>
      </c>
      <c r="B13" s="445" t="s">
        <v>595</v>
      </c>
      <c r="C13" s="445"/>
      <c r="D13" s="445"/>
      <c r="F13" s="277" t="s">
        <v>741</v>
      </c>
      <c r="G13" s="277" t="s">
        <v>749</v>
      </c>
    </row>
    <row r="14" spans="1:10" x14ac:dyDescent="0.2">
      <c r="A14" s="117"/>
      <c r="B14" s="117"/>
      <c r="C14" s="149"/>
    </row>
    <row r="15" spans="1:10" x14ac:dyDescent="0.2">
      <c r="A15" s="149"/>
      <c r="B15" s="149"/>
      <c r="C15" s="149"/>
    </row>
    <row r="16" spans="1:10" x14ac:dyDescent="0.2">
      <c r="A16" s="149" t="s">
        <v>12</v>
      </c>
      <c r="B16" s="149"/>
      <c r="C16" s="149"/>
    </row>
    <row r="17" spans="1:3" x14ac:dyDescent="0.2">
      <c r="A17" s="149"/>
      <c r="B17" s="149"/>
      <c r="C17" s="149"/>
    </row>
    <row r="18" spans="1:3" x14ac:dyDescent="0.2">
      <c r="A18" s="149" t="s">
        <v>14</v>
      </c>
      <c r="B18" s="149"/>
      <c r="C18" s="149"/>
    </row>
    <row r="19" spans="1:3" x14ac:dyDescent="0.2">
      <c r="A19"/>
      <c r="B19"/>
    </row>
    <row r="20" spans="1:3" x14ac:dyDescent="0.2">
      <c r="A20"/>
      <c r="B20"/>
    </row>
    <row r="21" spans="1:3" x14ac:dyDescent="0.2">
      <c r="A21"/>
      <c r="B21"/>
    </row>
    <row r="22" spans="1:3" x14ac:dyDescent="0.2">
      <c r="A22"/>
      <c r="B22"/>
    </row>
    <row r="23" spans="1:3" x14ac:dyDescent="0.2">
      <c r="A23"/>
      <c r="B23"/>
    </row>
    <row r="24" spans="1:3" ht="13.1" x14ac:dyDescent="0.25">
      <c r="A24" s="18"/>
      <c r="B24" s="18"/>
    </row>
    <row r="60" spans="9:17" ht="13.1" x14ac:dyDescent="0.25">
      <c r="I60" s="224"/>
      <c r="J60" s="189"/>
      <c r="K60" s="189"/>
      <c r="L60" s="189"/>
      <c r="M60" s="189"/>
      <c r="N60" s="189"/>
      <c r="O60" s="189"/>
      <c r="P60" s="189"/>
      <c r="Q60" s="189"/>
    </row>
    <row r="61" spans="9:17" ht="13.1" x14ac:dyDescent="0.25">
      <c r="I61" s="223"/>
    </row>
    <row r="62" spans="9:17" ht="13.1" x14ac:dyDescent="0.25">
      <c r="I62" s="223"/>
    </row>
    <row r="63" spans="9:17" ht="13.1" x14ac:dyDescent="0.25">
      <c r="I63" s="223"/>
    </row>
    <row r="67" spans="9:9" x14ac:dyDescent="0.2">
      <c r="I67" s="17" t="s">
        <v>587</v>
      </c>
    </row>
    <row r="68" spans="9:9" x14ac:dyDescent="0.2">
      <c r="I68" s="150" t="str">
        <f>"de begroting van het jaar 2017"</f>
        <v>de begroting van het jaar 2017</v>
      </c>
    </row>
    <row r="69" spans="9:9" x14ac:dyDescent="0.2">
      <c r="I69" s="150" t="str">
        <f>"het eerste kwartaal van het jaar 2017"</f>
        <v>het eerste kwartaal van het jaar 2017</v>
      </c>
    </row>
    <row r="70" spans="9:9" x14ac:dyDescent="0.2">
      <c r="I70" s="150" t="str">
        <f>"het tweede kwartaal van het jaar 2017"</f>
        <v>het tweede kwartaal van het jaar 2017</v>
      </c>
    </row>
    <row r="71" spans="9:9" x14ac:dyDescent="0.2">
      <c r="I71" s="150" t="str">
        <f>"het derde kwartaal van het jaar 2017"</f>
        <v>het derde kwartaal van het jaar 2017</v>
      </c>
    </row>
    <row r="72" spans="9:9" x14ac:dyDescent="0.2">
      <c r="I72" s="150" t="str">
        <f>"het vierde kwartaal van het jaar 2017"</f>
        <v>het vierde kwartaal van het jaar 2017</v>
      </c>
    </row>
    <row r="73" spans="9:9" x14ac:dyDescent="0.2">
      <c r="I73" s="150" t="str">
        <f>"de rekening van het jaar 2017"</f>
        <v>de rekening van het jaar 2017</v>
      </c>
    </row>
    <row r="76" spans="9:9" x14ac:dyDescent="0.2">
      <c r="I76" t="s">
        <v>595</v>
      </c>
    </row>
    <row r="77" spans="9:9" x14ac:dyDescent="0.2">
      <c r="I77" s="17" t="s">
        <v>593</v>
      </c>
    </row>
    <row r="78" spans="9:9" x14ac:dyDescent="0.2">
      <c r="I78" s="17" t="s">
        <v>594</v>
      </c>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4" stopIfTrue="1" operator="equal">
      <formula>"Kies Begroting, Kwartaal of Jaar uit keuzelijst"</formula>
    </cfRule>
  </conditionalFormatting>
  <conditionalFormatting sqref="D5">
    <cfRule type="cellIs" dxfId="2" priority="3" stopIfTrue="1" operator="equal">
      <formula>"Vul in welke levering het betreft via keuzelijst"</formula>
    </cfRule>
  </conditionalFormatting>
  <conditionalFormatting sqref="B13:D13">
    <cfRule type="cellIs" dxfId="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0" priority="1" stopIfTrue="1" operator="equal">
      <formula>"Verklaring Iv3 bij vul Periode in op tabblad 4.Informatie"</formula>
    </cfRule>
  </conditionalFormatting>
  <dataValidations disablePrompts="1" count="2">
    <dataValidation type="list" allowBlank="1" showInputMessage="1" showErrorMessage="1" sqref="D5">
      <formula1>$I$67:$I$73</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
  <sheetViews>
    <sheetView showGridLines="0" workbookViewId="0">
      <selection sqref="A1:E1"/>
    </sheetView>
  </sheetViews>
  <sheetFormatPr defaultColWidth="9.125" defaultRowHeight="12.45" x14ac:dyDescent="0.2"/>
  <cols>
    <col min="1" max="1" width="7.125" style="249" bestFit="1" customWidth="1"/>
    <col min="2" max="2" width="6.75" style="249" bestFit="1" customWidth="1"/>
    <col min="3" max="3" width="62.875" style="249" bestFit="1" customWidth="1"/>
    <col min="4" max="5" width="16.375" style="249" customWidth="1"/>
    <col min="6" max="6" width="21.125" style="249" bestFit="1" customWidth="1"/>
    <col min="7" max="11" width="16.375" style="249" customWidth="1"/>
    <col min="12" max="16384" width="9.125" style="249"/>
  </cols>
  <sheetData>
    <row r="1" spans="1:7" ht="15.05" customHeight="1" x14ac:dyDescent="0.25">
      <c r="A1" s="447" t="s">
        <v>546</v>
      </c>
      <c r="B1" s="448"/>
      <c r="C1" s="448"/>
      <c r="D1" s="448"/>
      <c r="E1" s="448"/>
    </row>
    <row r="2" spans="1:7" ht="7.55" customHeight="1" x14ac:dyDescent="0.2">
      <c r="A2" s="449"/>
      <c r="B2" s="364"/>
      <c r="C2" s="364"/>
      <c r="D2" s="364"/>
      <c r="E2" s="364"/>
    </row>
    <row r="3" spans="1:7" ht="38.299999999999997" customHeight="1" x14ac:dyDescent="0.25">
      <c r="A3" s="449" t="s">
        <v>739</v>
      </c>
      <c r="B3" s="364"/>
      <c r="C3" s="364"/>
      <c r="D3" s="364"/>
      <c r="E3" s="364"/>
    </row>
    <row r="4" spans="1:7" ht="7.55" customHeight="1" x14ac:dyDescent="0.2"/>
    <row r="5" spans="1:7" ht="76.75" customHeight="1" x14ac:dyDescent="0.2">
      <c r="A5" s="450" t="s">
        <v>750</v>
      </c>
      <c r="B5" s="398"/>
      <c r="C5" s="398"/>
      <c r="D5" s="398"/>
      <c r="E5" s="398"/>
    </row>
    <row r="6" spans="1:7" ht="7.55" customHeight="1" x14ac:dyDescent="0.2">
      <c r="A6" s="449"/>
      <c r="B6" s="364"/>
      <c r="C6" s="364"/>
      <c r="D6" s="364"/>
      <c r="E6" s="364"/>
    </row>
    <row r="7" spans="1:7" ht="51.05" customHeight="1" x14ac:dyDescent="0.2">
      <c r="A7" s="449" t="s">
        <v>740</v>
      </c>
      <c r="B7" s="364"/>
      <c r="C7" s="364"/>
      <c r="D7" s="364"/>
      <c r="E7" s="364"/>
    </row>
    <row r="10" spans="1:7" ht="13.1" x14ac:dyDescent="0.25">
      <c r="A10" s="230" t="s">
        <v>623</v>
      </c>
      <c r="B10" s="231"/>
      <c r="C10" s="248"/>
      <c r="D10" s="248"/>
      <c r="E10" s="248"/>
      <c r="F10" s="248"/>
      <c r="G10" s="248"/>
    </row>
    <row r="11" spans="1:7" x14ac:dyDescent="0.2">
      <c r="A11" s="257" t="s">
        <v>759</v>
      </c>
      <c r="B11" s="232" t="s">
        <v>624</v>
      </c>
      <c r="C11" s="233" t="s">
        <v>289</v>
      </c>
      <c r="D11" s="234" t="s">
        <v>625</v>
      </c>
      <c r="E11" s="234" t="s">
        <v>682</v>
      </c>
      <c r="F11" s="234" t="s">
        <v>726</v>
      </c>
      <c r="G11" s="248"/>
    </row>
    <row r="12" spans="1:7" x14ac:dyDescent="0.2">
      <c r="A12" s="248"/>
      <c r="B12" s="250">
        <v>1</v>
      </c>
      <c r="C12" s="235" t="s">
        <v>626</v>
      </c>
      <c r="D12" s="236" t="str">
        <f>+D30</f>
        <v>voldoende</v>
      </c>
      <c r="E12" s="251">
        <f>+D29</f>
        <v>4.2938945623680676E-4</v>
      </c>
      <c r="F12" s="236" t="s">
        <v>744</v>
      </c>
      <c r="G12" s="248"/>
    </row>
    <row r="13" spans="1:7" x14ac:dyDescent="0.2">
      <c r="A13" s="248"/>
      <c r="B13" s="250">
        <v>2</v>
      </c>
      <c r="C13" s="235" t="s">
        <v>727</v>
      </c>
      <c r="D13" s="252" t="str">
        <f>+D82</f>
        <v>voldoende</v>
      </c>
      <c r="E13" s="251">
        <f>+F81</f>
        <v>0</v>
      </c>
      <c r="F13" s="252" t="s">
        <v>744</v>
      </c>
      <c r="G13" s="248"/>
    </row>
    <row r="14" spans="1:7" x14ac:dyDescent="0.2">
      <c r="A14" s="248"/>
      <c r="B14" s="250">
        <v>3</v>
      </c>
      <c r="C14" s="235" t="s">
        <v>627</v>
      </c>
      <c r="D14" s="252" t="str">
        <f>+D152</f>
        <v>voldoende</v>
      </c>
      <c r="E14" s="251">
        <f>+K151</f>
        <v>2.2210855596203403E-4</v>
      </c>
      <c r="F14" s="252" t="s">
        <v>745</v>
      </c>
      <c r="G14" s="248"/>
    </row>
    <row r="15" spans="1:7" x14ac:dyDescent="0.2">
      <c r="A15" s="248"/>
      <c r="B15" s="250">
        <v>4</v>
      </c>
      <c r="C15" s="235" t="s">
        <v>628</v>
      </c>
      <c r="D15" s="252" t="str">
        <f>+D166</f>
        <v>voldoende</v>
      </c>
      <c r="E15" s="251">
        <f>+F165</f>
        <v>2.4021787761499681E-5</v>
      </c>
      <c r="F15" s="252" t="s">
        <v>744</v>
      </c>
      <c r="G15" s="248"/>
    </row>
    <row r="16" spans="1:7" x14ac:dyDescent="0.2">
      <c r="A16" s="248"/>
      <c r="B16" s="250">
        <v>5</v>
      </c>
      <c r="C16" s="235" t="s">
        <v>629</v>
      </c>
      <c r="D16" s="252" t="str">
        <f>+D180</f>
        <v>voldoende</v>
      </c>
      <c r="E16" s="251">
        <f>+F179</f>
        <v>0</v>
      </c>
      <c r="F16" s="252" t="s">
        <v>744</v>
      </c>
      <c r="G16" s="248"/>
    </row>
    <row r="17" spans="1:7" x14ac:dyDescent="0.2">
      <c r="A17" s="248"/>
      <c r="B17" s="250">
        <v>6</v>
      </c>
      <c r="C17" s="235" t="s">
        <v>630</v>
      </c>
      <c r="D17" s="252" t="str">
        <f>+D189</f>
        <v>nvt</v>
      </c>
      <c r="E17" s="278" t="str">
        <f>+F187</f>
        <v>-</v>
      </c>
      <c r="F17" s="252" t="s">
        <v>746</v>
      </c>
      <c r="G17" s="248"/>
    </row>
    <row r="18" spans="1:7" x14ac:dyDescent="0.2">
      <c r="A18" s="248"/>
      <c r="B18" s="250">
        <v>7</v>
      </c>
      <c r="C18" s="235" t="s">
        <v>631</v>
      </c>
      <c r="D18" s="252" t="str">
        <f>+D198</f>
        <v>nvt</v>
      </c>
      <c r="E18" s="278" t="str">
        <f>+F196</f>
        <v>-</v>
      </c>
      <c r="F18" s="252" t="s">
        <v>747</v>
      </c>
      <c r="G18" s="248"/>
    </row>
    <row r="19" spans="1:7" x14ac:dyDescent="0.2">
      <c r="A19" s="248"/>
      <c r="B19" s="250">
        <v>8</v>
      </c>
      <c r="C19" s="235" t="s">
        <v>632</v>
      </c>
      <c r="D19" s="252" t="str">
        <f>+D207</f>
        <v>nvt</v>
      </c>
      <c r="E19" s="278" t="str">
        <f>+F205</f>
        <v>-</v>
      </c>
      <c r="F19" s="252" t="s">
        <v>747</v>
      </c>
      <c r="G19" s="248"/>
    </row>
    <row r="20" spans="1:7" x14ac:dyDescent="0.2">
      <c r="A20" s="248"/>
      <c r="B20" s="250">
        <v>9</v>
      </c>
      <c r="C20" s="235" t="s">
        <v>683</v>
      </c>
      <c r="D20" s="252" t="str">
        <f>+D217</f>
        <v>voldoende</v>
      </c>
      <c r="E20" s="278">
        <f>+F215</f>
        <v>0</v>
      </c>
      <c r="F20" s="254" t="s">
        <v>744</v>
      </c>
      <c r="G20" s="248"/>
    </row>
    <row r="21" spans="1:7" ht="13.1" x14ac:dyDescent="0.25">
      <c r="A21" s="248"/>
      <c r="B21" s="255"/>
      <c r="C21" s="237" t="s">
        <v>633</v>
      </c>
      <c r="D21" s="454" t="str">
        <f>+IF(OR(D12="onvoldoende",D13="onvoldoende",D14="onvoldoende",D15="onvoldoende",D16="onvoldoende",D17="onvoldoende",D18="onvoldoende",D19="onvoldoende",D20="onvoldoende"),"onvoldoende","voldoende")</f>
        <v>voldoende</v>
      </c>
      <c r="E21" s="454"/>
      <c r="F21" s="256"/>
      <c r="G21" s="248"/>
    </row>
    <row r="22" spans="1:7" x14ac:dyDescent="0.2">
      <c r="A22" s="248"/>
      <c r="B22" s="248"/>
      <c r="C22" s="248"/>
      <c r="D22" s="248"/>
      <c r="E22" s="248"/>
      <c r="F22" s="248"/>
      <c r="G22" s="248"/>
    </row>
    <row r="23" spans="1:7" x14ac:dyDescent="0.2">
      <c r="A23" s="17"/>
    </row>
    <row r="24" spans="1:7" x14ac:dyDescent="0.2">
      <c r="A24" s="238" t="s">
        <v>634</v>
      </c>
      <c r="B24" s="248"/>
      <c r="C24" s="248" t="s">
        <v>626</v>
      </c>
      <c r="D24" s="248"/>
      <c r="E24" s="248"/>
      <c r="F24" s="248"/>
    </row>
    <row r="25" spans="1:7" x14ac:dyDescent="0.2">
      <c r="A25" s="257" t="s">
        <v>547</v>
      </c>
      <c r="B25" s="235" t="s">
        <v>635</v>
      </c>
      <c r="C25" s="235" t="s">
        <v>636</v>
      </c>
      <c r="D25" s="452">
        <f>IF(VLOOKUP($A$25,'4.Informatie'!$B:$I,2,FALSE)="Begroting","-",SUM('5.Verdelingsmatrix lasten'!$C$163:$AE$163))</f>
        <v>333031</v>
      </c>
      <c r="E25" s="452"/>
      <c r="F25" s="248"/>
    </row>
    <row r="26" spans="1:7" x14ac:dyDescent="0.2">
      <c r="A26" s="248"/>
      <c r="B26" s="235" t="s">
        <v>637</v>
      </c>
      <c r="C26" s="235" t="s">
        <v>638</v>
      </c>
      <c r="D26" s="452">
        <f>IF(VLOOKUP($A$25,'4.Informatie'!$B:$I,2,FALSE)="Begroting","-",SUM('6.Verdelingsmatrix baten'!$C$163:$AG$163)-'9.Eindoordeel'!$D$25)</f>
        <v>35473</v>
      </c>
      <c r="E26" s="452"/>
      <c r="F26" s="248"/>
    </row>
    <row r="27" spans="1:7" x14ac:dyDescent="0.2">
      <c r="A27" s="248"/>
      <c r="B27" s="235" t="s">
        <v>639</v>
      </c>
      <c r="C27" s="235" t="s">
        <v>640</v>
      </c>
      <c r="D27" s="452">
        <f>IF(VLOOKUP($A$25,'4.Informatie'!$B:$I,2,FALSE)="Begroting","-",'5.Verdelingsmatrix lasten'!$AF$163-'6.Verdelingsmatrix baten'!$AH$163)</f>
        <v>35330</v>
      </c>
      <c r="E27" s="452"/>
      <c r="F27" s="248"/>
    </row>
    <row r="28" spans="1:7" x14ac:dyDescent="0.2">
      <c r="A28" s="248"/>
      <c r="B28" s="235" t="s">
        <v>728</v>
      </c>
      <c r="C28" s="235" t="s">
        <v>641</v>
      </c>
      <c r="D28" s="452">
        <f>IF(VLOOKUP($A$25,'4.Informatie'!$B:$I,2,FALSE)="Begroting","-",ABS(D26-D27))</f>
        <v>143</v>
      </c>
      <c r="E28" s="452"/>
      <c r="F28" s="248"/>
    </row>
    <row r="29" spans="1:7" x14ac:dyDescent="0.2">
      <c r="A29" s="248"/>
      <c r="B29" s="235" t="s">
        <v>642</v>
      </c>
      <c r="C29" s="235" t="s">
        <v>643</v>
      </c>
      <c r="D29" s="453">
        <f>IF(VLOOKUP($A$25,'4.Informatie'!$B:$I,2,FALSE)="Begroting","-",IF(ISERROR(D28/D25),1,D28/D25))</f>
        <v>4.2938945623680676E-4</v>
      </c>
      <c r="E29" s="453"/>
      <c r="F29" s="248"/>
    </row>
    <row r="30" spans="1:7" ht="13.1" x14ac:dyDescent="0.25">
      <c r="A30" s="248"/>
      <c r="B30" s="258"/>
      <c r="C30" s="239" t="s">
        <v>644</v>
      </c>
      <c r="D30" s="451" t="str">
        <f>IF(VLOOKUP($A$25,'4.Informatie'!$B:$I,2,FALSE)&lt;&gt;"Begroting",IF(D29&lt;=0.01,"voldoende","onvoldoende"),"nvt")</f>
        <v>voldoende</v>
      </c>
      <c r="E30" s="451"/>
      <c r="F30" s="248"/>
    </row>
    <row r="31" spans="1:7" x14ac:dyDescent="0.2">
      <c r="A31" s="248"/>
      <c r="B31" s="248"/>
      <c r="C31" s="248"/>
      <c r="D31" s="248"/>
      <c r="E31" s="248"/>
      <c r="F31" s="248"/>
    </row>
    <row r="33" spans="1:7" x14ac:dyDescent="0.2">
      <c r="A33" s="248" t="s">
        <v>645</v>
      </c>
      <c r="B33" s="248"/>
      <c r="C33" s="248" t="s">
        <v>646</v>
      </c>
      <c r="D33" s="248"/>
      <c r="E33" s="248"/>
      <c r="F33" s="248"/>
      <c r="G33" s="248"/>
    </row>
    <row r="34" spans="1:7" x14ac:dyDescent="0.2">
      <c r="A34" s="257" t="s">
        <v>547</v>
      </c>
      <c r="B34" s="258"/>
      <c r="C34" s="250" t="s">
        <v>647</v>
      </c>
      <c r="D34" s="239" t="s">
        <v>729</v>
      </c>
      <c r="E34" s="239" t="s">
        <v>730</v>
      </c>
      <c r="F34" s="239"/>
      <c r="G34" s="248"/>
    </row>
    <row r="35" spans="1:7" x14ac:dyDescent="0.2">
      <c r="A35" s="248"/>
      <c r="B35" s="258"/>
      <c r="C35" s="250"/>
      <c r="D35" s="239" t="s">
        <v>635</v>
      </c>
      <c r="E35" s="239" t="s">
        <v>637</v>
      </c>
      <c r="F35" s="239" t="s">
        <v>648</v>
      </c>
      <c r="G35" s="248"/>
    </row>
    <row r="36" spans="1:7" x14ac:dyDescent="0.2">
      <c r="A36" s="248"/>
      <c r="B36" s="259"/>
      <c r="C36" s="255" t="s">
        <v>74</v>
      </c>
      <c r="D36" s="260">
        <f>VLOOKUP(C36,'5.Verdelingsmatrix lasten'!$A:$AL,38,FALSE)-VLOOKUP(C36,'5.Verdelingsmatrix lasten'!$A:$AL,MATCH("6.1",'5.Verdelingsmatrix lasten'!$A$1:$AL$1,0),FALSE)-VLOOKUP(C36,'5.Verdelingsmatrix lasten'!$A:$AL,MATCH("7.5",'5.Verdelingsmatrix lasten'!$A$1:$AL$1,0),FALSE)</f>
        <v>0</v>
      </c>
      <c r="E36" s="260">
        <f>VLOOKUP(C36,'6.Verdelingsmatrix baten'!$A:$AN,40,FALSE)-VLOOKUP(C36,'6.Verdelingsmatrix baten'!$A:$AN,MATCH("6.1",'6.Verdelingsmatrix baten'!$A$1:$AN$1,0),FALSE)-VLOOKUP(C36,'6.Verdelingsmatrix baten'!$A:$AN,MATCH("7.5",'6.Verdelingsmatrix baten'!$A$1:$AN$1,0),FALSE)</f>
        <v>0</v>
      </c>
      <c r="F36" s="260">
        <f>+ABS(D36)+ABS(E36)</f>
        <v>0</v>
      </c>
      <c r="G36" s="248"/>
    </row>
    <row r="37" spans="1:7" x14ac:dyDescent="0.2">
      <c r="A37" s="248"/>
      <c r="B37" s="258"/>
      <c r="C37" s="250" t="s">
        <v>76</v>
      </c>
      <c r="D37" s="261">
        <f>VLOOKUP(C37,'5.Verdelingsmatrix lasten'!$A:$AL,38,FALSE)-VLOOKUP(C37,'5.Verdelingsmatrix lasten'!$A:$AL,MATCH("6.1",'5.Verdelingsmatrix lasten'!$A$1:$AL$1,0),FALSE)-VLOOKUP(C37,'5.Verdelingsmatrix lasten'!$A:$AL,MATCH("7.5",'5.Verdelingsmatrix lasten'!$A$1:$AL$1,0),FALSE)</f>
        <v>0</v>
      </c>
      <c r="E37" s="261">
        <f>VLOOKUP(C37,'6.Verdelingsmatrix baten'!$A:$AN,40,FALSE)-VLOOKUP(C37,'6.Verdelingsmatrix baten'!$A:$AN,MATCH("6.1",'6.Verdelingsmatrix baten'!$A$1:$AN$1,0),FALSE)-VLOOKUP(C37,'6.Verdelingsmatrix baten'!$A:$AN,MATCH("7.5",'6.Verdelingsmatrix baten'!$A$1:$AN$1,0),FALSE)</f>
        <v>0</v>
      </c>
      <c r="F37" s="261">
        <f t="shared" ref="F37:F78" si="0">+ABS(D37)+ABS(E37)</f>
        <v>0</v>
      </c>
      <c r="G37" s="248"/>
    </row>
    <row r="38" spans="1:7" x14ac:dyDescent="0.2">
      <c r="A38" s="248"/>
      <c r="B38" s="258"/>
      <c r="C38" s="250" t="s">
        <v>78</v>
      </c>
      <c r="D38" s="261">
        <f>VLOOKUP(C38,'5.Verdelingsmatrix lasten'!$A:$AL,38,FALSE)-VLOOKUP(C38,'5.Verdelingsmatrix lasten'!$A:$AL,MATCH("6.1",'5.Verdelingsmatrix lasten'!$A$1:$AL$1,0),FALSE)-VLOOKUP(C38,'5.Verdelingsmatrix lasten'!$A:$AL,MATCH("7.5",'5.Verdelingsmatrix lasten'!$A$1:$AL$1,0),FALSE)</f>
        <v>0</v>
      </c>
      <c r="E38" s="261">
        <f>VLOOKUP(C38,'6.Verdelingsmatrix baten'!$A:$AN,40,FALSE)-VLOOKUP(C38,'6.Verdelingsmatrix baten'!$A:$AN,MATCH("6.1",'6.Verdelingsmatrix baten'!$A$1:$AN$1,0),FALSE)-VLOOKUP(C38,'6.Verdelingsmatrix baten'!$A:$AN,MATCH("7.5",'6.Verdelingsmatrix baten'!$A$1:$AN$1,0),FALSE)</f>
        <v>0</v>
      </c>
      <c r="F38" s="261">
        <f t="shared" si="0"/>
        <v>0</v>
      </c>
      <c r="G38" s="248"/>
    </row>
    <row r="39" spans="1:7" x14ac:dyDescent="0.2">
      <c r="A39" s="248"/>
      <c r="B39" s="258"/>
      <c r="C39" s="250" t="s">
        <v>80</v>
      </c>
      <c r="D39" s="261">
        <f>VLOOKUP(C39,'5.Verdelingsmatrix lasten'!$A:$AL,38,FALSE)-VLOOKUP(C39,'5.Verdelingsmatrix lasten'!$A:$AL,MATCH("6.1",'5.Verdelingsmatrix lasten'!$A$1:$AL$1,0),FALSE)-VLOOKUP(C39,'5.Verdelingsmatrix lasten'!$A:$AL,MATCH("7.5",'5.Verdelingsmatrix lasten'!$A$1:$AL$1,0),FALSE)</f>
        <v>0</v>
      </c>
      <c r="E39" s="261">
        <f>VLOOKUP(C39,'6.Verdelingsmatrix baten'!$A:$AN,40,FALSE)-VLOOKUP(C39,'6.Verdelingsmatrix baten'!$A:$AN,MATCH("6.1",'6.Verdelingsmatrix baten'!$A$1:$AN$1,0),FALSE)-VLOOKUP(C39,'6.Verdelingsmatrix baten'!$A:$AN,MATCH("7.5",'6.Verdelingsmatrix baten'!$A$1:$AN$1,0),FALSE)</f>
        <v>0</v>
      </c>
      <c r="F39" s="261">
        <f t="shared" si="0"/>
        <v>0</v>
      </c>
      <c r="G39" s="248"/>
    </row>
    <row r="40" spans="1:7" x14ac:dyDescent="0.2">
      <c r="A40" s="248"/>
      <c r="B40" s="258"/>
      <c r="C40" s="250" t="s">
        <v>82</v>
      </c>
      <c r="D40" s="261">
        <f>VLOOKUP(C40,'5.Verdelingsmatrix lasten'!$A:$AL,38,FALSE)-VLOOKUP(C40,'5.Verdelingsmatrix lasten'!$A:$AL,MATCH("6.1",'5.Verdelingsmatrix lasten'!$A$1:$AL$1,0),FALSE)-VLOOKUP(C40,'5.Verdelingsmatrix lasten'!$A:$AL,MATCH("7.5",'5.Verdelingsmatrix lasten'!$A$1:$AL$1,0),FALSE)</f>
        <v>0</v>
      </c>
      <c r="E40" s="261">
        <f>VLOOKUP(C40,'6.Verdelingsmatrix baten'!$A:$AN,40,FALSE)-VLOOKUP(C40,'6.Verdelingsmatrix baten'!$A:$AN,MATCH("6.1",'6.Verdelingsmatrix baten'!$A$1:$AN$1,0),FALSE)-VLOOKUP(C40,'6.Verdelingsmatrix baten'!$A:$AN,MATCH("7.5",'6.Verdelingsmatrix baten'!$A$1:$AN$1,0),FALSE)</f>
        <v>0</v>
      </c>
      <c r="F40" s="261">
        <f t="shared" si="0"/>
        <v>0</v>
      </c>
      <c r="G40" s="248"/>
    </row>
    <row r="41" spans="1:7" x14ac:dyDescent="0.2">
      <c r="A41" s="248"/>
      <c r="B41" s="258"/>
      <c r="C41" s="250" t="s">
        <v>84</v>
      </c>
      <c r="D41" s="261">
        <f>VLOOKUP(C41,'5.Verdelingsmatrix lasten'!$A:$AL,38,FALSE)-VLOOKUP(C41,'5.Verdelingsmatrix lasten'!$A:$AL,MATCH("6.1",'5.Verdelingsmatrix lasten'!$A$1:$AL$1,0),FALSE)-VLOOKUP(C41,'5.Verdelingsmatrix lasten'!$A:$AL,MATCH("7.5",'5.Verdelingsmatrix lasten'!$A$1:$AL$1,0),FALSE)</f>
        <v>0</v>
      </c>
      <c r="E41" s="261">
        <f>VLOOKUP(C41,'6.Verdelingsmatrix baten'!$A:$AN,40,FALSE)-VLOOKUP(C41,'6.Verdelingsmatrix baten'!$A:$AN,MATCH("6.1",'6.Verdelingsmatrix baten'!$A$1:$AN$1,0),FALSE)-VLOOKUP(C41,'6.Verdelingsmatrix baten'!$A:$AN,MATCH("7.5",'6.Verdelingsmatrix baten'!$A$1:$AN$1,0),FALSE)</f>
        <v>0</v>
      </c>
      <c r="F41" s="261">
        <f t="shared" si="0"/>
        <v>0</v>
      </c>
      <c r="G41" s="248"/>
    </row>
    <row r="42" spans="1:7" x14ac:dyDescent="0.2">
      <c r="A42" s="248"/>
      <c r="B42" s="258"/>
      <c r="C42" s="250" t="s">
        <v>205</v>
      </c>
      <c r="D42" s="261">
        <f>VLOOKUP(C42,'5.Verdelingsmatrix lasten'!$A:$AL,38,FALSE)-VLOOKUP(C42,'5.Verdelingsmatrix lasten'!$A:$AL,MATCH("6.1",'5.Verdelingsmatrix lasten'!$A$1:$AL$1,0),FALSE)-VLOOKUP(C42,'5.Verdelingsmatrix lasten'!$A:$AL,MATCH("7.5",'5.Verdelingsmatrix lasten'!$A$1:$AL$1,0),FALSE)</f>
        <v>0</v>
      </c>
      <c r="E42" s="261">
        <f>VLOOKUP(C42,'6.Verdelingsmatrix baten'!$A:$AN,40,FALSE)-VLOOKUP(C42,'6.Verdelingsmatrix baten'!$A:$AN,MATCH("6.1",'6.Verdelingsmatrix baten'!$A$1:$AN$1,0),FALSE)-VLOOKUP(C42,'6.Verdelingsmatrix baten'!$A:$AN,MATCH("7.5",'6.Verdelingsmatrix baten'!$A$1:$AN$1,0),FALSE)</f>
        <v>0</v>
      </c>
      <c r="F42" s="261">
        <f t="shared" si="0"/>
        <v>0</v>
      </c>
      <c r="G42" s="248"/>
    </row>
    <row r="43" spans="1:7" x14ac:dyDescent="0.2">
      <c r="A43" s="248"/>
      <c r="B43" s="258"/>
      <c r="C43" s="250" t="s">
        <v>206</v>
      </c>
      <c r="D43" s="261">
        <f>VLOOKUP(C43,'5.Verdelingsmatrix lasten'!$A:$AL,38,FALSE)-VLOOKUP(C43,'5.Verdelingsmatrix lasten'!$A:$AL,MATCH("6.1",'5.Verdelingsmatrix lasten'!$A$1:$AL$1,0),FALSE)-VLOOKUP(C43,'5.Verdelingsmatrix lasten'!$A:$AL,MATCH("7.5",'5.Verdelingsmatrix lasten'!$A$1:$AL$1,0),FALSE)</f>
        <v>0</v>
      </c>
      <c r="E43" s="261">
        <f>VLOOKUP(C43,'6.Verdelingsmatrix baten'!$A:$AN,40,FALSE)-VLOOKUP(C43,'6.Verdelingsmatrix baten'!$A:$AN,MATCH("6.1",'6.Verdelingsmatrix baten'!$A$1:$AN$1,0),FALSE)-VLOOKUP(C43,'6.Verdelingsmatrix baten'!$A:$AN,MATCH("7.5",'6.Verdelingsmatrix baten'!$A$1:$AN$1,0),FALSE)</f>
        <v>0</v>
      </c>
      <c r="F43" s="261">
        <f t="shared" si="0"/>
        <v>0</v>
      </c>
      <c r="G43" s="248"/>
    </row>
    <row r="44" spans="1:7" x14ac:dyDescent="0.2">
      <c r="A44" s="248"/>
      <c r="B44" s="258"/>
      <c r="C44" s="250" t="s">
        <v>207</v>
      </c>
      <c r="D44" s="261">
        <f>VLOOKUP(C44,'5.Verdelingsmatrix lasten'!$A:$AL,38,FALSE)-VLOOKUP(C44,'5.Verdelingsmatrix lasten'!$A:$AL,MATCH("6.1",'5.Verdelingsmatrix lasten'!$A$1:$AL$1,0),FALSE)-VLOOKUP(C44,'5.Verdelingsmatrix lasten'!$A:$AL,MATCH("7.5",'5.Verdelingsmatrix lasten'!$A$1:$AL$1,0),FALSE)</f>
        <v>0</v>
      </c>
      <c r="E44" s="261">
        <f>VLOOKUP(C44,'6.Verdelingsmatrix baten'!$A:$AN,40,FALSE)-VLOOKUP(C44,'6.Verdelingsmatrix baten'!$A:$AN,MATCH("6.1",'6.Verdelingsmatrix baten'!$A$1:$AN$1,0),FALSE)-VLOOKUP(C44,'6.Verdelingsmatrix baten'!$A:$AN,MATCH("7.5",'6.Verdelingsmatrix baten'!$A$1:$AN$1,0),FALSE)</f>
        <v>0</v>
      </c>
      <c r="F44" s="261">
        <f t="shared" si="0"/>
        <v>0</v>
      </c>
      <c r="G44" s="248"/>
    </row>
    <row r="45" spans="1:7" x14ac:dyDescent="0.2">
      <c r="A45" s="248"/>
      <c r="B45" s="258"/>
      <c r="C45" s="250" t="s">
        <v>208</v>
      </c>
      <c r="D45" s="261">
        <f>VLOOKUP(C45,'5.Verdelingsmatrix lasten'!$A:$AL,38,FALSE)-VLOOKUP(C45,'5.Verdelingsmatrix lasten'!$A:$AL,MATCH("6.1",'5.Verdelingsmatrix lasten'!$A$1:$AL$1,0),FALSE)-VLOOKUP(C45,'5.Verdelingsmatrix lasten'!$A:$AL,MATCH("7.5",'5.Verdelingsmatrix lasten'!$A$1:$AL$1,0),FALSE)</f>
        <v>0</v>
      </c>
      <c r="E45" s="261">
        <f>VLOOKUP(C45,'6.Verdelingsmatrix baten'!$A:$AN,40,FALSE)-VLOOKUP(C45,'6.Verdelingsmatrix baten'!$A:$AN,MATCH("6.1",'6.Verdelingsmatrix baten'!$A$1:$AN$1,0),FALSE)-VLOOKUP(C45,'6.Verdelingsmatrix baten'!$A:$AN,MATCH("7.5",'6.Verdelingsmatrix baten'!$A$1:$AN$1,0),FALSE)</f>
        <v>0</v>
      </c>
      <c r="F45" s="261">
        <f t="shared" si="0"/>
        <v>0</v>
      </c>
      <c r="G45" s="248"/>
    </row>
    <row r="46" spans="1:7" x14ac:dyDescent="0.2">
      <c r="A46" s="248"/>
      <c r="B46" s="258"/>
      <c r="C46" s="250" t="s">
        <v>209</v>
      </c>
      <c r="D46" s="261">
        <f>VLOOKUP(C46,'5.Verdelingsmatrix lasten'!$A:$AL,38,FALSE)-VLOOKUP(C46,'5.Verdelingsmatrix lasten'!$A:$AL,MATCH("6.1",'5.Verdelingsmatrix lasten'!$A$1:$AL$1,0),FALSE)-VLOOKUP(C46,'5.Verdelingsmatrix lasten'!$A:$AL,MATCH("7.5",'5.Verdelingsmatrix lasten'!$A$1:$AL$1,0),FALSE)</f>
        <v>0</v>
      </c>
      <c r="E46" s="261">
        <f>VLOOKUP(C46,'6.Verdelingsmatrix baten'!$A:$AN,40,FALSE)-VLOOKUP(C46,'6.Verdelingsmatrix baten'!$A:$AN,MATCH("6.1",'6.Verdelingsmatrix baten'!$A$1:$AN$1,0),FALSE)-VLOOKUP(C46,'6.Verdelingsmatrix baten'!$A:$AN,MATCH("7.5",'6.Verdelingsmatrix baten'!$A$1:$AN$1,0),FALSE)</f>
        <v>0</v>
      </c>
      <c r="F46" s="261">
        <f t="shared" si="0"/>
        <v>0</v>
      </c>
      <c r="G46" s="248"/>
    </row>
    <row r="47" spans="1:7" x14ac:dyDescent="0.2">
      <c r="A47" s="248"/>
      <c r="B47" s="258"/>
      <c r="C47" s="250" t="s">
        <v>97</v>
      </c>
      <c r="D47" s="261">
        <f>VLOOKUP(C47,'5.Verdelingsmatrix lasten'!$A:$AL,38,FALSE)-VLOOKUP(C47,'5.Verdelingsmatrix lasten'!$A:$AL,MATCH("6.1",'5.Verdelingsmatrix lasten'!$A$1:$AL$1,0),FALSE)-VLOOKUP(C47,'5.Verdelingsmatrix lasten'!$A:$AL,MATCH("7.5",'5.Verdelingsmatrix lasten'!$A$1:$AL$1,0),FALSE)</f>
        <v>0</v>
      </c>
      <c r="E47" s="261">
        <f>VLOOKUP(C47,'6.Verdelingsmatrix baten'!$A:$AN,40,FALSE)-VLOOKUP(C47,'6.Verdelingsmatrix baten'!$A:$AN,MATCH("6.1",'6.Verdelingsmatrix baten'!$A$1:$AN$1,0),FALSE)-VLOOKUP(C47,'6.Verdelingsmatrix baten'!$A:$AN,MATCH("7.5",'6.Verdelingsmatrix baten'!$A$1:$AN$1,0),FALSE)</f>
        <v>0</v>
      </c>
      <c r="F47" s="261">
        <f t="shared" si="0"/>
        <v>0</v>
      </c>
      <c r="G47" s="248"/>
    </row>
    <row r="48" spans="1:7" x14ac:dyDescent="0.2">
      <c r="A48" s="248"/>
      <c r="B48" s="258"/>
      <c r="C48" s="250" t="s">
        <v>210</v>
      </c>
      <c r="D48" s="261">
        <f>VLOOKUP(C48,'5.Verdelingsmatrix lasten'!$A:$AL,38,FALSE)-VLOOKUP(C48,'5.Verdelingsmatrix lasten'!$A:$AL,MATCH("6.1",'5.Verdelingsmatrix lasten'!$A$1:$AL$1,0),FALSE)-VLOOKUP(C48,'5.Verdelingsmatrix lasten'!$A:$AL,MATCH("7.5",'5.Verdelingsmatrix lasten'!$A$1:$AL$1,0),FALSE)</f>
        <v>0</v>
      </c>
      <c r="E48" s="261">
        <f>VLOOKUP(C48,'6.Verdelingsmatrix baten'!$A:$AN,40,FALSE)-VLOOKUP(C48,'6.Verdelingsmatrix baten'!$A:$AN,MATCH("6.1",'6.Verdelingsmatrix baten'!$A$1:$AN$1,0),FALSE)-VLOOKUP(C48,'6.Verdelingsmatrix baten'!$A:$AN,MATCH("7.5",'6.Verdelingsmatrix baten'!$A$1:$AN$1,0),FALSE)</f>
        <v>0</v>
      </c>
      <c r="F48" s="261">
        <f t="shared" si="0"/>
        <v>0</v>
      </c>
      <c r="G48" s="248"/>
    </row>
    <row r="49" spans="1:7" x14ac:dyDescent="0.2">
      <c r="A49" s="248"/>
      <c r="B49" s="258"/>
      <c r="C49" s="250" t="s">
        <v>211</v>
      </c>
      <c r="D49" s="261">
        <f>VLOOKUP(C49,'5.Verdelingsmatrix lasten'!$A:$AL,38,FALSE)-VLOOKUP(C49,'5.Verdelingsmatrix lasten'!$A:$AL,MATCH("6.1",'5.Verdelingsmatrix lasten'!$A$1:$AL$1,0),FALSE)-VLOOKUP(C49,'5.Verdelingsmatrix lasten'!$A:$AL,MATCH("7.5",'5.Verdelingsmatrix lasten'!$A$1:$AL$1,0),FALSE)</f>
        <v>0</v>
      </c>
      <c r="E49" s="261">
        <f>VLOOKUP(C49,'6.Verdelingsmatrix baten'!$A:$AN,40,FALSE)-VLOOKUP(C49,'6.Verdelingsmatrix baten'!$A:$AN,MATCH("6.1",'6.Verdelingsmatrix baten'!$A$1:$AN$1,0),FALSE)-VLOOKUP(C49,'6.Verdelingsmatrix baten'!$A:$AN,MATCH("7.5",'6.Verdelingsmatrix baten'!$A$1:$AN$1,0),FALSE)</f>
        <v>0</v>
      </c>
      <c r="F49" s="261">
        <f t="shared" si="0"/>
        <v>0</v>
      </c>
      <c r="G49" s="248"/>
    </row>
    <row r="50" spans="1:7" x14ac:dyDescent="0.2">
      <c r="A50" s="248"/>
      <c r="B50" s="258"/>
      <c r="C50" s="250" t="s">
        <v>213</v>
      </c>
      <c r="D50" s="261">
        <f>VLOOKUP(C50,'5.Verdelingsmatrix lasten'!$A:$AL,38,FALSE)-VLOOKUP(C50,'5.Verdelingsmatrix lasten'!$A:$AL,MATCH("6.1",'5.Verdelingsmatrix lasten'!$A$1:$AL$1,0),FALSE)-VLOOKUP(C50,'5.Verdelingsmatrix lasten'!$A:$AL,MATCH("7.5",'5.Verdelingsmatrix lasten'!$A$1:$AL$1,0),FALSE)</f>
        <v>0</v>
      </c>
      <c r="E50" s="261">
        <f>VLOOKUP(C50,'6.Verdelingsmatrix baten'!$A:$AN,40,FALSE)-VLOOKUP(C50,'6.Verdelingsmatrix baten'!$A:$AN,MATCH("6.1",'6.Verdelingsmatrix baten'!$A$1:$AN$1,0),FALSE)-VLOOKUP(C50,'6.Verdelingsmatrix baten'!$A:$AN,MATCH("7.5",'6.Verdelingsmatrix baten'!$A$1:$AN$1,0),FALSE)</f>
        <v>0</v>
      </c>
      <c r="F50" s="261">
        <f t="shared" si="0"/>
        <v>0</v>
      </c>
      <c r="G50" s="248"/>
    </row>
    <row r="51" spans="1:7" x14ac:dyDescent="0.2">
      <c r="A51" s="248"/>
      <c r="B51" s="258"/>
      <c r="C51" s="250" t="s">
        <v>215</v>
      </c>
      <c r="D51" s="261">
        <f>VLOOKUP(C51,'5.Verdelingsmatrix lasten'!$A:$AL,38,FALSE)-VLOOKUP(C51,'5.Verdelingsmatrix lasten'!$A:$AL,MATCH("6.1",'5.Verdelingsmatrix lasten'!$A$1:$AL$1,0),FALSE)-VLOOKUP(C51,'5.Verdelingsmatrix lasten'!$A:$AL,MATCH("7.5",'5.Verdelingsmatrix lasten'!$A$1:$AL$1,0),FALSE)</f>
        <v>0</v>
      </c>
      <c r="E51" s="261">
        <f>VLOOKUP(C51,'6.Verdelingsmatrix baten'!$A:$AN,40,FALSE)-VLOOKUP(C51,'6.Verdelingsmatrix baten'!$A:$AN,MATCH("6.1",'6.Verdelingsmatrix baten'!$A$1:$AN$1,0),FALSE)-VLOOKUP(C51,'6.Verdelingsmatrix baten'!$A:$AN,MATCH("7.5",'6.Verdelingsmatrix baten'!$A$1:$AN$1,0),FALSE)</f>
        <v>0</v>
      </c>
      <c r="F51" s="261">
        <f t="shared" si="0"/>
        <v>0</v>
      </c>
      <c r="G51" s="248"/>
    </row>
    <row r="52" spans="1:7" x14ac:dyDescent="0.2">
      <c r="A52" s="248"/>
      <c r="B52" s="258"/>
      <c r="C52" s="250" t="s">
        <v>99</v>
      </c>
      <c r="D52" s="261">
        <f>VLOOKUP(C52,'5.Verdelingsmatrix lasten'!$A:$AL,38,FALSE)-VLOOKUP(C52,'5.Verdelingsmatrix lasten'!$A:$AL,MATCH("6.1",'5.Verdelingsmatrix lasten'!$A$1:$AL$1,0),FALSE)-VLOOKUP(C52,'5.Verdelingsmatrix lasten'!$A:$AL,MATCH("7.5",'5.Verdelingsmatrix lasten'!$A$1:$AL$1,0),FALSE)</f>
        <v>0</v>
      </c>
      <c r="E52" s="261">
        <f>VLOOKUP(C52,'6.Verdelingsmatrix baten'!$A:$AN,40,FALSE)-VLOOKUP(C52,'6.Verdelingsmatrix baten'!$A:$AN,MATCH("6.1",'6.Verdelingsmatrix baten'!$A$1:$AN$1,0),FALSE)-VLOOKUP(C52,'6.Verdelingsmatrix baten'!$A:$AN,MATCH("7.5",'6.Verdelingsmatrix baten'!$A$1:$AN$1,0),FALSE)</f>
        <v>0</v>
      </c>
      <c r="F52" s="261">
        <f t="shared" si="0"/>
        <v>0</v>
      </c>
      <c r="G52" s="248"/>
    </row>
    <row r="53" spans="1:7" x14ac:dyDescent="0.2">
      <c r="A53" s="248"/>
      <c r="B53" s="258"/>
      <c r="C53" s="250" t="s">
        <v>217</v>
      </c>
      <c r="D53" s="261">
        <f>VLOOKUP(C53,'5.Verdelingsmatrix lasten'!$A:$AL,38,FALSE)-VLOOKUP(C53,'5.Verdelingsmatrix lasten'!$A:$AL,MATCH("6.1",'5.Verdelingsmatrix lasten'!$A$1:$AL$1,0),FALSE)-VLOOKUP(C53,'5.Verdelingsmatrix lasten'!$A:$AL,MATCH("7.5",'5.Verdelingsmatrix lasten'!$A$1:$AL$1,0),FALSE)</f>
        <v>0</v>
      </c>
      <c r="E53" s="261">
        <f>VLOOKUP(C53,'6.Verdelingsmatrix baten'!$A:$AN,40,FALSE)-VLOOKUP(C53,'6.Verdelingsmatrix baten'!$A:$AN,MATCH("6.1",'6.Verdelingsmatrix baten'!$A$1:$AN$1,0),FALSE)-VLOOKUP(C53,'6.Verdelingsmatrix baten'!$A:$AN,MATCH("7.5",'6.Verdelingsmatrix baten'!$A$1:$AN$1,0),FALSE)</f>
        <v>0</v>
      </c>
      <c r="F53" s="261">
        <f t="shared" si="0"/>
        <v>0</v>
      </c>
      <c r="G53" s="248"/>
    </row>
    <row r="54" spans="1:7" x14ac:dyDescent="0.2">
      <c r="A54" s="248"/>
      <c r="B54" s="258"/>
      <c r="C54" s="250" t="s">
        <v>218</v>
      </c>
      <c r="D54" s="261">
        <f>VLOOKUP(C54,'5.Verdelingsmatrix lasten'!$A:$AL,38,FALSE)-VLOOKUP(C54,'5.Verdelingsmatrix lasten'!$A:$AL,MATCH("6.1",'5.Verdelingsmatrix lasten'!$A$1:$AL$1,0),FALSE)-VLOOKUP(C54,'5.Verdelingsmatrix lasten'!$A:$AL,MATCH("7.5",'5.Verdelingsmatrix lasten'!$A$1:$AL$1,0),FALSE)</f>
        <v>0</v>
      </c>
      <c r="E54" s="261">
        <f>VLOOKUP(C54,'6.Verdelingsmatrix baten'!$A:$AN,40,FALSE)-VLOOKUP(C54,'6.Verdelingsmatrix baten'!$A:$AN,MATCH("6.1",'6.Verdelingsmatrix baten'!$A$1:$AN$1,0),FALSE)-VLOOKUP(C54,'6.Verdelingsmatrix baten'!$A:$AN,MATCH("7.5",'6.Verdelingsmatrix baten'!$A$1:$AN$1,0),FALSE)</f>
        <v>0</v>
      </c>
      <c r="F54" s="261">
        <f t="shared" si="0"/>
        <v>0</v>
      </c>
      <c r="G54" s="248"/>
    </row>
    <row r="55" spans="1:7" x14ac:dyDescent="0.2">
      <c r="A55" s="248"/>
      <c r="B55" s="258"/>
      <c r="C55" s="250" t="s">
        <v>219</v>
      </c>
      <c r="D55" s="261">
        <f>VLOOKUP(C55,'5.Verdelingsmatrix lasten'!$A:$AL,38,FALSE)-VLOOKUP(C55,'5.Verdelingsmatrix lasten'!$A:$AL,MATCH("6.1",'5.Verdelingsmatrix lasten'!$A$1:$AL$1,0),FALSE)-VLOOKUP(C55,'5.Verdelingsmatrix lasten'!$A:$AL,MATCH("7.5",'5.Verdelingsmatrix lasten'!$A$1:$AL$1,0),FALSE)</f>
        <v>0</v>
      </c>
      <c r="E55" s="261">
        <f>VLOOKUP(C55,'6.Verdelingsmatrix baten'!$A:$AN,40,FALSE)-VLOOKUP(C55,'6.Verdelingsmatrix baten'!$A:$AN,MATCH("6.1",'6.Verdelingsmatrix baten'!$A$1:$AN$1,0),FALSE)-VLOOKUP(C55,'6.Verdelingsmatrix baten'!$A:$AN,MATCH("7.5",'6.Verdelingsmatrix baten'!$A$1:$AN$1,0),FALSE)</f>
        <v>0</v>
      </c>
      <c r="F55" s="261">
        <f t="shared" si="0"/>
        <v>0</v>
      </c>
      <c r="G55" s="248"/>
    </row>
    <row r="56" spans="1:7" x14ac:dyDescent="0.2">
      <c r="A56" s="248"/>
      <c r="B56" s="258"/>
      <c r="C56" s="250" t="s">
        <v>101</v>
      </c>
      <c r="D56" s="261">
        <f>VLOOKUP(C56,'5.Verdelingsmatrix lasten'!$A:$AL,38,FALSE)-VLOOKUP(C56,'5.Verdelingsmatrix lasten'!$A:$AL,MATCH("6.1",'5.Verdelingsmatrix lasten'!$A$1:$AL$1,0),FALSE)-VLOOKUP(C56,'5.Verdelingsmatrix lasten'!$A:$AL,MATCH("7.5",'5.Verdelingsmatrix lasten'!$A$1:$AL$1,0),FALSE)</f>
        <v>0</v>
      </c>
      <c r="E56" s="261">
        <f>VLOOKUP(C56,'6.Verdelingsmatrix baten'!$A:$AN,40,FALSE)-VLOOKUP(C56,'6.Verdelingsmatrix baten'!$A:$AN,MATCH("6.1",'6.Verdelingsmatrix baten'!$A$1:$AN$1,0),FALSE)-VLOOKUP(C56,'6.Verdelingsmatrix baten'!$A:$AN,MATCH("7.5",'6.Verdelingsmatrix baten'!$A$1:$AN$1,0),FALSE)</f>
        <v>0</v>
      </c>
      <c r="F56" s="261">
        <f t="shared" si="0"/>
        <v>0</v>
      </c>
      <c r="G56" s="248"/>
    </row>
    <row r="57" spans="1:7" x14ac:dyDescent="0.2">
      <c r="A57" s="248"/>
      <c r="B57" s="258"/>
      <c r="C57" s="250" t="s">
        <v>220</v>
      </c>
      <c r="D57" s="261">
        <f>VLOOKUP(C57,'5.Verdelingsmatrix lasten'!$A:$AL,38,FALSE)-VLOOKUP(C57,'5.Verdelingsmatrix lasten'!$A:$AL,MATCH("6.1",'5.Verdelingsmatrix lasten'!$A$1:$AL$1,0),FALSE)-VLOOKUP(C57,'5.Verdelingsmatrix lasten'!$A:$AL,MATCH("7.5",'5.Verdelingsmatrix lasten'!$A$1:$AL$1,0),FALSE)</f>
        <v>0</v>
      </c>
      <c r="E57" s="261">
        <f>VLOOKUP(C57,'6.Verdelingsmatrix baten'!$A:$AN,40,FALSE)-VLOOKUP(C57,'6.Verdelingsmatrix baten'!$A:$AN,MATCH("6.1",'6.Verdelingsmatrix baten'!$A$1:$AN$1,0),FALSE)-VLOOKUP(C57,'6.Verdelingsmatrix baten'!$A:$AN,MATCH("7.5",'6.Verdelingsmatrix baten'!$A$1:$AN$1,0),FALSE)</f>
        <v>0</v>
      </c>
      <c r="F57" s="261">
        <f t="shared" si="0"/>
        <v>0</v>
      </c>
      <c r="G57" s="248"/>
    </row>
    <row r="58" spans="1:7" x14ac:dyDescent="0.2">
      <c r="A58" s="248"/>
      <c r="B58" s="258"/>
      <c r="C58" s="250" t="s">
        <v>221</v>
      </c>
      <c r="D58" s="261">
        <f>VLOOKUP(C58,'5.Verdelingsmatrix lasten'!$A:$AL,38,FALSE)-VLOOKUP(C58,'5.Verdelingsmatrix lasten'!$A:$AL,MATCH("6.1",'5.Verdelingsmatrix lasten'!$A$1:$AL$1,0),FALSE)-VLOOKUP(C58,'5.Verdelingsmatrix lasten'!$A:$AL,MATCH("7.5",'5.Verdelingsmatrix lasten'!$A$1:$AL$1,0),FALSE)</f>
        <v>0</v>
      </c>
      <c r="E58" s="261">
        <f>VLOOKUP(C58,'6.Verdelingsmatrix baten'!$A:$AN,40,FALSE)-VLOOKUP(C58,'6.Verdelingsmatrix baten'!$A:$AN,MATCH("6.1",'6.Verdelingsmatrix baten'!$A$1:$AN$1,0),FALSE)-VLOOKUP(C58,'6.Verdelingsmatrix baten'!$A:$AN,MATCH("7.5",'6.Verdelingsmatrix baten'!$A$1:$AN$1,0),FALSE)</f>
        <v>0</v>
      </c>
      <c r="F58" s="261">
        <f t="shared" si="0"/>
        <v>0</v>
      </c>
      <c r="G58" s="248"/>
    </row>
    <row r="59" spans="1:7" x14ac:dyDescent="0.2">
      <c r="A59" s="248"/>
      <c r="B59" s="258"/>
      <c r="C59" s="250" t="s">
        <v>222</v>
      </c>
      <c r="D59" s="261">
        <f>VLOOKUP(C59,'5.Verdelingsmatrix lasten'!$A:$AL,38,FALSE)-VLOOKUP(C59,'5.Verdelingsmatrix lasten'!$A:$AL,MATCH("6.1",'5.Verdelingsmatrix lasten'!$A$1:$AL$1,0),FALSE)-VLOOKUP(C59,'5.Verdelingsmatrix lasten'!$A:$AL,MATCH("7.5",'5.Verdelingsmatrix lasten'!$A$1:$AL$1,0),FALSE)</f>
        <v>0</v>
      </c>
      <c r="E59" s="261">
        <f>VLOOKUP(C59,'6.Verdelingsmatrix baten'!$A:$AN,40,FALSE)-VLOOKUP(C59,'6.Verdelingsmatrix baten'!$A:$AN,MATCH("6.1",'6.Verdelingsmatrix baten'!$A$1:$AN$1,0),FALSE)-VLOOKUP(C59,'6.Verdelingsmatrix baten'!$A:$AN,MATCH("7.5",'6.Verdelingsmatrix baten'!$A$1:$AN$1,0),FALSE)</f>
        <v>0</v>
      </c>
      <c r="F59" s="261">
        <f t="shared" si="0"/>
        <v>0</v>
      </c>
      <c r="G59" s="248"/>
    </row>
    <row r="60" spans="1:7" x14ac:dyDescent="0.2">
      <c r="A60" s="248"/>
      <c r="B60" s="258"/>
      <c r="C60" s="250" t="s">
        <v>223</v>
      </c>
      <c r="D60" s="261">
        <f>VLOOKUP(C60,'5.Verdelingsmatrix lasten'!$A:$AL,38,FALSE)-VLOOKUP(C60,'5.Verdelingsmatrix lasten'!$A:$AL,MATCH("6.1",'5.Verdelingsmatrix lasten'!$A$1:$AL$1,0),FALSE)-VLOOKUP(C60,'5.Verdelingsmatrix lasten'!$A:$AL,MATCH("7.5",'5.Verdelingsmatrix lasten'!$A$1:$AL$1,0),FALSE)</f>
        <v>0</v>
      </c>
      <c r="E60" s="261">
        <f>VLOOKUP(C60,'6.Verdelingsmatrix baten'!$A:$AN,40,FALSE)-VLOOKUP(C60,'6.Verdelingsmatrix baten'!$A:$AN,MATCH("6.1",'6.Verdelingsmatrix baten'!$A$1:$AN$1,0),FALSE)-VLOOKUP(C60,'6.Verdelingsmatrix baten'!$A:$AN,MATCH("7.5",'6.Verdelingsmatrix baten'!$A$1:$AN$1,0),FALSE)</f>
        <v>0</v>
      </c>
      <c r="F60" s="261">
        <f t="shared" si="0"/>
        <v>0</v>
      </c>
      <c r="G60" s="248"/>
    </row>
    <row r="61" spans="1:7" x14ac:dyDescent="0.2">
      <c r="A61" s="248"/>
      <c r="B61" s="258"/>
      <c r="C61" s="250" t="s">
        <v>112</v>
      </c>
      <c r="D61" s="261">
        <f>VLOOKUP(C61,'5.Verdelingsmatrix lasten'!$A:$AL,38,FALSE)-VLOOKUP(C61,'5.Verdelingsmatrix lasten'!$A:$AL,MATCH("6.1",'5.Verdelingsmatrix lasten'!$A$1:$AL$1,0),FALSE)-VLOOKUP(C61,'5.Verdelingsmatrix lasten'!$A:$AL,MATCH("7.5",'5.Verdelingsmatrix lasten'!$A$1:$AL$1,0),FALSE)</f>
        <v>0</v>
      </c>
      <c r="E61" s="261">
        <f>VLOOKUP(C61,'6.Verdelingsmatrix baten'!$A:$AN,40,FALSE)-VLOOKUP(C61,'6.Verdelingsmatrix baten'!$A:$AN,MATCH("6.1",'6.Verdelingsmatrix baten'!$A$1:$AN$1,0),FALSE)-VLOOKUP(C61,'6.Verdelingsmatrix baten'!$A:$AN,MATCH("7.5",'6.Verdelingsmatrix baten'!$A$1:$AN$1,0),FALSE)</f>
        <v>0</v>
      </c>
      <c r="F61" s="261">
        <f t="shared" si="0"/>
        <v>0</v>
      </c>
      <c r="G61" s="248"/>
    </row>
    <row r="62" spans="1:7" x14ac:dyDescent="0.2">
      <c r="A62" s="248"/>
      <c r="B62" s="258"/>
      <c r="C62" s="250" t="s">
        <v>114</v>
      </c>
      <c r="D62" s="261">
        <f>VLOOKUP(C62,'5.Verdelingsmatrix lasten'!$A:$AL,38,FALSE)-VLOOKUP(C62,'5.Verdelingsmatrix lasten'!$A:$AL,MATCH("6.1",'5.Verdelingsmatrix lasten'!$A$1:$AL$1,0),FALSE)-VLOOKUP(C62,'5.Verdelingsmatrix lasten'!$A:$AL,MATCH("7.5",'5.Verdelingsmatrix lasten'!$A$1:$AL$1,0),FALSE)</f>
        <v>0</v>
      </c>
      <c r="E62" s="261">
        <f>VLOOKUP(C62,'6.Verdelingsmatrix baten'!$A:$AN,40,FALSE)-VLOOKUP(C62,'6.Verdelingsmatrix baten'!$A:$AN,MATCH("6.1",'6.Verdelingsmatrix baten'!$A$1:$AN$1,0),FALSE)-VLOOKUP(C62,'6.Verdelingsmatrix baten'!$A:$AN,MATCH("7.5",'6.Verdelingsmatrix baten'!$A$1:$AN$1,0),FALSE)</f>
        <v>0</v>
      </c>
      <c r="F62" s="261">
        <f t="shared" si="0"/>
        <v>0</v>
      </c>
      <c r="G62" s="248"/>
    </row>
    <row r="63" spans="1:7" x14ac:dyDescent="0.2">
      <c r="A63" s="248"/>
      <c r="B63" s="258"/>
      <c r="C63" s="250" t="s">
        <v>116</v>
      </c>
      <c r="D63" s="261">
        <f>VLOOKUP(C63,'5.Verdelingsmatrix lasten'!$A:$AL,38,FALSE)-VLOOKUP(C63,'5.Verdelingsmatrix lasten'!$A:$AL,MATCH("6.1",'5.Verdelingsmatrix lasten'!$A$1:$AL$1,0),FALSE)-VLOOKUP(C63,'5.Verdelingsmatrix lasten'!$A:$AL,MATCH("7.5",'5.Verdelingsmatrix lasten'!$A$1:$AL$1,0),FALSE)</f>
        <v>0</v>
      </c>
      <c r="E63" s="261">
        <f>VLOOKUP(C63,'6.Verdelingsmatrix baten'!$A:$AN,40,FALSE)-VLOOKUP(C63,'6.Verdelingsmatrix baten'!$A:$AN,MATCH("6.1",'6.Verdelingsmatrix baten'!$A$1:$AN$1,0),FALSE)-VLOOKUP(C63,'6.Verdelingsmatrix baten'!$A:$AN,MATCH("7.5",'6.Verdelingsmatrix baten'!$A$1:$AN$1,0),FALSE)</f>
        <v>0</v>
      </c>
      <c r="F63" s="261">
        <f t="shared" si="0"/>
        <v>0</v>
      </c>
      <c r="G63" s="248"/>
    </row>
    <row r="64" spans="1:7" x14ac:dyDescent="0.2">
      <c r="A64" s="248"/>
      <c r="B64" s="258"/>
      <c r="C64" s="250" t="s">
        <v>118</v>
      </c>
      <c r="D64" s="261">
        <f>VLOOKUP(C64,'5.Verdelingsmatrix lasten'!$A:$AL,38,FALSE)-VLOOKUP(C64,'5.Verdelingsmatrix lasten'!$A:$AL,MATCH("6.1",'5.Verdelingsmatrix lasten'!$A$1:$AL$1,0),FALSE)-VLOOKUP(C64,'5.Verdelingsmatrix lasten'!$A:$AL,MATCH("7.5",'5.Verdelingsmatrix lasten'!$A$1:$AL$1,0),FALSE)</f>
        <v>0</v>
      </c>
      <c r="E64" s="261">
        <f>VLOOKUP(C64,'6.Verdelingsmatrix baten'!$A:$AN,40,FALSE)-VLOOKUP(C64,'6.Verdelingsmatrix baten'!$A:$AN,MATCH("6.1",'6.Verdelingsmatrix baten'!$A$1:$AN$1,0),FALSE)-VLOOKUP(C64,'6.Verdelingsmatrix baten'!$A:$AN,MATCH("7.5",'6.Verdelingsmatrix baten'!$A$1:$AN$1,0),FALSE)</f>
        <v>0</v>
      </c>
      <c r="F64" s="261">
        <f t="shared" si="0"/>
        <v>0</v>
      </c>
      <c r="G64" s="248"/>
    </row>
    <row r="65" spans="1:7" x14ac:dyDescent="0.2">
      <c r="A65" s="248"/>
      <c r="B65" s="258"/>
      <c r="C65" s="250" t="s">
        <v>225</v>
      </c>
      <c r="D65" s="261">
        <f>VLOOKUP(C65,'5.Verdelingsmatrix lasten'!$A:$AL,38,FALSE)-VLOOKUP(C65,'5.Verdelingsmatrix lasten'!$A:$AL,MATCH("6.1",'5.Verdelingsmatrix lasten'!$A$1:$AL$1,0),FALSE)-VLOOKUP(C65,'5.Verdelingsmatrix lasten'!$A:$AL,MATCH("7.5",'5.Verdelingsmatrix lasten'!$A$1:$AL$1,0),FALSE)</f>
        <v>0</v>
      </c>
      <c r="E65" s="261">
        <f>VLOOKUP(C65,'6.Verdelingsmatrix baten'!$A:$AN,40,FALSE)-VLOOKUP(C65,'6.Verdelingsmatrix baten'!$A:$AN,MATCH("6.1",'6.Verdelingsmatrix baten'!$A$1:$AN$1,0),FALSE)-VLOOKUP(C65,'6.Verdelingsmatrix baten'!$A:$AN,MATCH("7.5",'6.Verdelingsmatrix baten'!$A$1:$AN$1,0),FALSE)</f>
        <v>0</v>
      </c>
      <c r="F65" s="261">
        <f t="shared" si="0"/>
        <v>0</v>
      </c>
      <c r="G65" s="248"/>
    </row>
    <row r="66" spans="1:7" x14ac:dyDescent="0.2">
      <c r="A66" s="248"/>
      <c r="B66" s="258"/>
      <c r="C66" s="250" t="s">
        <v>226</v>
      </c>
      <c r="D66" s="261">
        <f>VLOOKUP(C66,'5.Verdelingsmatrix lasten'!$A:$AL,38,FALSE)-VLOOKUP(C66,'5.Verdelingsmatrix lasten'!$A:$AL,MATCH("6.1",'5.Verdelingsmatrix lasten'!$A$1:$AL$1,0),FALSE)-VLOOKUP(C66,'5.Verdelingsmatrix lasten'!$A:$AL,MATCH("7.5",'5.Verdelingsmatrix lasten'!$A$1:$AL$1,0),FALSE)</f>
        <v>0</v>
      </c>
      <c r="E66" s="261">
        <f>VLOOKUP(C66,'6.Verdelingsmatrix baten'!$A:$AN,40,FALSE)-VLOOKUP(C66,'6.Verdelingsmatrix baten'!$A:$AN,MATCH("6.1",'6.Verdelingsmatrix baten'!$A$1:$AN$1,0),FALSE)-VLOOKUP(C66,'6.Verdelingsmatrix baten'!$A:$AN,MATCH("7.5",'6.Verdelingsmatrix baten'!$A$1:$AN$1,0),FALSE)</f>
        <v>0</v>
      </c>
      <c r="F66" s="261">
        <f t="shared" si="0"/>
        <v>0</v>
      </c>
      <c r="G66" s="248"/>
    </row>
    <row r="67" spans="1:7" x14ac:dyDescent="0.2">
      <c r="A67" s="248"/>
      <c r="B67" s="258"/>
      <c r="C67" s="250" t="s">
        <v>121</v>
      </c>
      <c r="D67" s="261">
        <f>VLOOKUP(C67,'5.Verdelingsmatrix lasten'!$A:$AL,38,FALSE)-VLOOKUP(C67,'5.Verdelingsmatrix lasten'!$A:$AL,MATCH("6.1",'5.Verdelingsmatrix lasten'!$A$1:$AL$1,0),FALSE)-VLOOKUP(C67,'5.Verdelingsmatrix lasten'!$A:$AL,MATCH("7.5",'5.Verdelingsmatrix lasten'!$A$1:$AL$1,0),FALSE)</f>
        <v>0</v>
      </c>
      <c r="E67" s="261">
        <f>VLOOKUP(C67,'6.Verdelingsmatrix baten'!$A:$AN,40,FALSE)-VLOOKUP(C67,'6.Verdelingsmatrix baten'!$A:$AN,MATCH("6.1",'6.Verdelingsmatrix baten'!$A$1:$AN$1,0),FALSE)-VLOOKUP(C67,'6.Verdelingsmatrix baten'!$A:$AN,MATCH("7.5",'6.Verdelingsmatrix baten'!$A$1:$AN$1,0),FALSE)</f>
        <v>0</v>
      </c>
      <c r="F67" s="261">
        <f t="shared" si="0"/>
        <v>0</v>
      </c>
      <c r="G67" s="248"/>
    </row>
    <row r="68" spans="1:7" x14ac:dyDescent="0.2">
      <c r="A68" s="248"/>
      <c r="B68" s="258"/>
      <c r="C68" s="250" t="s">
        <v>122</v>
      </c>
      <c r="D68" s="261">
        <f>VLOOKUP(C68,'5.Verdelingsmatrix lasten'!$A:$AL,38,FALSE)-VLOOKUP(C68,'5.Verdelingsmatrix lasten'!$A:$AL,MATCH("6.1",'5.Verdelingsmatrix lasten'!$A$1:$AL$1,0),FALSE)-VLOOKUP(C68,'5.Verdelingsmatrix lasten'!$A:$AL,MATCH("7.5",'5.Verdelingsmatrix lasten'!$A$1:$AL$1,0),FALSE)</f>
        <v>0</v>
      </c>
      <c r="E68" s="261">
        <f>VLOOKUP(C68,'6.Verdelingsmatrix baten'!$A:$AN,40,FALSE)-VLOOKUP(C68,'6.Verdelingsmatrix baten'!$A:$AN,MATCH("6.1",'6.Verdelingsmatrix baten'!$A$1:$AN$1,0),FALSE)-VLOOKUP(C68,'6.Verdelingsmatrix baten'!$A:$AN,MATCH("7.5",'6.Verdelingsmatrix baten'!$A$1:$AN$1,0),FALSE)</f>
        <v>0</v>
      </c>
      <c r="F68" s="261">
        <f t="shared" si="0"/>
        <v>0</v>
      </c>
      <c r="G68" s="248"/>
    </row>
    <row r="69" spans="1:7" x14ac:dyDescent="0.2">
      <c r="A69" s="248"/>
      <c r="B69" s="258"/>
      <c r="C69" s="250" t="s">
        <v>124</v>
      </c>
      <c r="D69" s="261">
        <f>VLOOKUP(C69,'5.Verdelingsmatrix lasten'!$A:$AL,38,FALSE)-VLOOKUP(C69,'5.Verdelingsmatrix lasten'!$A:$AL,MATCH("6.1",'5.Verdelingsmatrix lasten'!$A$1:$AL$1,0),FALSE)-VLOOKUP(C69,'5.Verdelingsmatrix lasten'!$A:$AL,MATCH("7.5",'5.Verdelingsmatrix lasten'!$A$1:$AL$1,0),FALSE)</f>
        <v>0</v>
      </c>
      <c r="E69" s="261">
        <f>VLOOKUP(C69,'6.Verdelingsmatrix baten'!$A:$AN,40,FALSE)-VLOOKUP(C69,'6.Verdelingsmatrix baten'!$A:$AN,MATCH("6.1",'6.Verdelingsmatrix baten'!$A$1:$AN$1,0),FALSE)-VLOOKUP(C69,'6.Verdelingsmatrix baten'!$A:$AN,MATCH("7.5",'6.Verdelingsmatrix baten'!$A$1:$AN$1,0),FALSE)</f>
        <v>0</v>
      </c>
      <c r="F69" s="261">
        <f t="shared" si="0"/>
        <v>0</v>
      </c>
      <c r="G69" s="248"/>
    </row>
    <row r="70" spans="1:7" x14ac:dyDescent="0.2">
      <c r="A70" s="248"/>
      <c r="B70" s="258"/>
      <c r="C70" s="250" t="s">
        <v>504</v>
      </c>
      <c r="D70" s="261">
        <f>VLOOKUP(C70,'5.Verdelingsmatrix lasten'!$A:$AL,38,FALSE)-VLOOKUP(C70,'5.Verdelingsmatrix lasten'!$A:$AL,MATCH("6.1",'5.Verdelingsmatrix lasten'!$A$1:$AL$1,0),FALSE)-VLOOKUP(C70,'5.Verdelingsmatrix lasten'!$A:$AL,MATCH("7.5",'5.Verdelingsmatrix lasten'!$A$1:$AL$1,0),FALSE)</f>
        <v>0</v>
      </c>
      <c r="E70" s="261">
        <f>VLOOKUP(C70,'6.Verdelingsmatrix baten'!$A:$AN,40,FALSE)-VLOOKUP(C70,'6.Verdelingsmatrix baten'!$A:$AN,MATCH("6.1",'6.Verdelingsmatrix baten'!$A$1:$AN$1,0),FALSE)-VLOOKUP(C70,'6.Verdelingsmatrix baten'!$A:$AN,MATCH("7.5",'6.Verdelingsmatrix baten'!$A$1:$AN$1,0),FALSE)</f>
        <v>0</v>
      </c>
      <c r="F70" s="261">
        <f t="shared" si="0"/>
        <v>0</v>
      </c>
      <c r="G70" s="248"/>
    </row>
    <row r="71" spans="1:7" x14ac:dyDescent="0.2">
      <c r="A71" s="248"/>
      <c r="B71" s="258"/>
      <c r="C71" s="250" t="s">
        <v>227</v>
      </c>
      <c r="D71" s="261">
        <f>VLOOKUP(C71,'5.Verdelingsmatrix lasten'!$A:$AL,38,FALSE)-VLOOKUP(C71,'5.Verdelingsmatrix lasten'!$A:$AL,MATCH("6.1",'5.Verdelingsmatrix lasten'!$A$1:$AL$1,0),FALSE)-VLOOKUP(C71,'5.Verdelingsmatrix lasten'!$A:$AL,MATCH("7.5",'5.Verdelingsmatrix lasten'!$A$1:$AL$1,0),FALSE)</f>
        <v>0</v>
      </c>
      <c r="E71" s="261">
        <f>VLOOKUP(C71,'6.Verdelingsmatrix baten'!$A:$AN,40,FALSE)-VLOOKUP(C71,'6.Verdelingsmatrix baten'!$A:$AN,MATCH("6.1",'6.Verdelingsmatrix baten'!$A$1:$AN$1,0),FALSE)-VLOOKUP(C71,'6.Verdelingsmatrix baten'!$A:$AN,MATCH("7.5",'6.Verdelingsmatrix baten'!$A$1:$AN$1,0),FALSE)</f>
        <v>0</v>
      </c>
      <c r="F71" s="261">
        <f t="shared" si="0"/>
        <v>0</v>
      </c>
      <c r="G71" s="248"/>
    </row>
    <row r="72" spans="1:7" x14ac:dyDescent="0.2">
      <c r="A72" s="248"/>
      <c r="B72" s="258"/>
      <c r="C72" s="250" t="s">
        <v>228</v>
      </c>
      <c r="D72" s="261">
        <f>VLOOKUP(C72,'5.Verdelingsmatrix lasten'!$A:$AL,38,FALSE)-VLOOKUP(C72,'5.Verdelingsmatrix lasten'!$A:$AL,MATCH("6.1",'5.Verdelingsmatrix lasten'!$A$1:$AL$1,0),FALSE)-VLOOKUP(C72,'5.Verdelingsmatrix lasten'!$A:$AL,MATCH("7.5",'5.Verdelingsmatrix lasten'!$A$1:$AL$1,0),FALSE)</f>
        <v>0</v>
      </c>
      <c r="E72" s="261">
        <f>VLOOKUP(C72,'6.Verdelingsmatrix baten'!$A:$AN,40,FALSE)-VLOOKUP(C72,'6.Verdelingsmatrix baten'!$A:$AN,MATCH("6.1",'6.Verdelingsmatrix baten'!$A$1:$AN$1,0),FALSE)-VLOOKUP(C72,'6.Verdelingsmatrix baten'!$A:$AN,MATCH("7.5",'6.Verdelingsmatrix baten'!$A$1:$AN$1,0),FALSE)</f>
        <v>0</v>
      </c>
      <c r="F72" s="261">
        <f t="shared" si="0"/>
        <v>0</v>
      </c>
      <c r="G72" s="248"/>
    </row>
    <row r="73" spans="1:7" x14ac:dyDescent="0.2">
      <c r="A73" s="248"/>
      <c r="B73" s="258"/>
      <c r="C73" s="250" t="s">
        <v>128</v>
      </c>
      <c r="D73" s="261">
        <f>VLOOKUP(C73,'5.Verdelingsmatrix lasten'!$A:$AL,38,FALSE)-VLOOKUP(C73,'5.Verdelingsmatrix lasten'!$A:$AL,MATCH("6.1",'5.Verdelingsmatrix lasten'!$A$1:$AL$1,0),FALSE)-VLOOKUP(C73,'5.Verdelingsmatrix lasten'!$A:$AL,MATCH("7.5",'5.Verdelingsmatrix lasten'!$A$1:$AL$1,0),FALSE)</f>
        <v>0</v>
      </c>
      <c r="E73" s="261">
        <f>VLOOKUP(C73,'6.Verdelingsmatrix baten'!$A:$AN,40,FALSE)-VLOOKUP(C73,'6.Verdelingsmatrix baten'!$A:$AN,MATCH("6.1",'6.Verdelingsmatrix baten'!$A$1:$AN$1,0),FALSE)-VLOOKUP(C73,'6.Verdelingsmatrix baten'!$A:$AN,MATCH("7.5",'6.Verdelingsmatrix baten'!$A$1:$AN$1,0),FALSE)</f>
        <v>0</v>
      </c>
      <c r="F73" s="261">
        <f t="shared" si="0"/>
        <v>0</v>
      </c>
      <c r="G73" s="248"/>
    </row>
    <row r="74" spans="1:7" x14ac:dyDescent="0.2">
      <c r="A74" s="248"/>
      <c r="B74" s="258"/>
      <c r="C74" s="250" t="s">
        <v>129</v>
      </c>
      <c r="D74" s="261">
        <f>VLOOKUP(C74,'5.Verdelingsmatrix lasten'!$A:$AL,38,FALSE)-VLOOKUP(C74,'5.Verdelingsmatrix lasten'!$A:$AL,MATCH("6.1",'5.Verdelingsmatrix lasten'!$A$1:$AL$1,0),FALSE)-VLOOKUP(C74,'5.Verdelingsmatrix lasten'!$A:$AL,MATCH("7.5",'5.Verdelingsmatrix lasten'!$A$1:$AL$1,0),FALSE)</f>
        <v>0</v>
      </c>
      <c r="E74" s="261">
        <f>VLOOKUP(C74,'6.Verdelingsmatrix baten'!$A:$AN,40,FALSE)-VLOOKUP(C74,'6.Verdelingsmatrix baten'!$A:$AN,MATCH("6.1",'6.Verdelingsmatrix baten'!$A$1:$AN$1,0),FALSE)-VLOOKUP(C74,'6.Verdelingsmatrix baten'!$A:$AN,MATCH("7.5",'6.Verdelingsmatrix baten'!$A$1:$AN$1,0),FALSE)</f>
        <v>0</v>
      </c>
      <c r="F74" s="261">
        <f t="shared" si="0"/>
        <v>0</v>
      </c>
      <c r="G74" s="248"/>
    </row>
    <row r="75" spans="1:7" x14ac:dyDescent="0.2">
      <c r="A75" s="248"/>
      <c r="B75" s="258"/>
      <c r="C75" s="250" t="s">
        <v>230</v>
      </c>
      <c r="D75" s="261">
        <f>VLOOKUP(C75,'5.Verdelingsmatrix lasten'!$A:$AL,38,FALSE)-VLOOKUP(C75,'5.Verdelingsmatrix lasten'!$A:$AL,MATCH("6.1",'5.Verdelingsmatrix lasten'!$A$1:$AL$1,0),FALSE)-VLOOKUP(C75,'5.Verdelingsmatrix lasten'!$A:$AL,MATCH("7.5",'5.Verdelingsmatrix lasten'!$A$1:$AL$1,0),FALSE)</f>
        <v>0</v>
      </c>
      <c r="E75" s="261">
        <f>VLOOKUP(C75,'6.Verdelingsmatrix baten'!$A:$AN,40,FALSE)-VLOOKUP(C75,'6.Verdelingsmatrix baten'!$A:$AN,MATCH("6.1",'6.Verdelingsmatrix baten'!$A$1:$AN$1,0),FALSE)-VLOOKUP(C75,'6.Verdelingsmatrix baten'!$A:$AN,MATCH("7.5",'6.Verdelingsmatrix baten'!$A$1:$AN$1,0),FALSE)</f>
        <v>0</v>
      </c>
      <c r="F75" s="261">
        <f t="shared" si="0"/>
        <v>0</v>
      </c>
      <c r="G75" s="248"/>
    </row>
    <row r="76" spans="1:7" x14ac:dyDescent="0.2">
      <c r="A76" s="248"/>
      <c r="B76" s="258"/>
      <c r="C76" s="250" t="s">
        <v>231</v>
      </c>
      <c r="D76" s="261">
        <f>VLOOKUP(C76,'5.Verdelingsmatrix lasten'!$A:$AL,38,FALSE)-VLOOKUP(C76,'5.Verdelingsmatrix lasten'!$A:$AL,MATCH("6.1",'5.Verdelingsmatrix lasten'!$A$1:$AL$1,0),FALSE)-VLOOKUP(C76,'5.Verdelingsmatrix lasten'!$A:$AL,MATCH("7.5",'5.Verdelingsmatrix lasten'!$A$1:$AL$1,0),FALSE)</f>
        <v>0</v>
      </c>
      <c r="E76" s="261">
        <f>VLOOKUP(C76,'6.Verdelingsmatrix baten'!$A:$AN,40,FALSE)-VLOOKUP(C76,'6.Verdelingsmatrix baten'!$A:$AN,MATCH("6.1",'6.Verdelingsmatrix baten'!$A$1:$AN$1,0),FALSE)-VLOOKUP(C76,'6.Verdelingsmatrix baten'!$A:$AN,MATCH("7.5",'6.Verdelingsmatrix baten'!$A$1:$AN$1,0),FALSE)</f>
        <v>0</v>
      </c>
      <c r="F76" s="261">
        <f t="shared" si="0"/>
        <v>0</v>
      </c>
      <c r="G76" s="248"/>
    </row>
    <row r="77" spans="1:7" x14ac:dyDescent="0.2">
      <c r="A77" s="248"/>
      <c r="B77" s="258"/>
      <c r="C77" s="250" t="s">
        <v>232</v>
      </c>
      <c r="D77" s="261">
        <f>VLOOKUP(C77,'5.Verdelingsmatrix lasten'!$A:$AL,38,FALSE)-VLOOKUP(C77,'5.Verdelingsmatrix lasten'!$A:$AL,MATCH("6.1",'5.Verdelingsmatrix lasten'!$A$1:$AL$1,0),FALSE)-VLOOKUP(C77,'5.Verdelingsmatrix lasten'!$A:$AL,MATCH("7.5",'5.Verdelingsmatrix lasten'!$A$1:$AL$1,0),FALSE)</f>
        <v>0</v>
      </c>
      <c r="E77" s="261">
        <f>VLOOKUP(C77,'6.Verdelingsmatrix baten'!$A:$AN,40,FALSE)-VLOOKUP(C77,'6.Verdelingsmatrix baten'!$A:$AN,MATCH("6.1",'6.Verdelingsmatrix baten'!$A$1:$AN$1,0),FALSE)-VLOOKUP(C77,'6.Verdelingsmatrix baten'!$A:$AN,MATCH("7.5",'6.Verdelingsmatrix baten'!$A$1:$AN$1,0),FALSE)</f>
        <v>0</v>
      </c>
      <c r="F77" s="261">
        <f t="shared" si="0"/>
        <v>0</v>
      </c>
      <c r="G77" s="248"/>
    </row>
    <row r="78" spans="1:7" x14ac:dyDescent="0.2">
      <c r="A78" s="248"/>
      <c r="B78" s="262"/>
      <c r="C78" s="263" t="s">
        <v>233</v>
      </c>
      <c r="D78" s="264">
        <f>VLOOKUP(C78,'5.Verdelingsmatrix lasten'!$A:$AL,38,FALSE)-VLOOKUP(C78,'5.Verdelingsmatrix lasten'!$A:$AL,MATCH("6.1",'5.Verdelingsmatrix lasten'!$A$1:$AL$1,0),FALSE)-VLOOKUP(C78,'5.Verdelingsmatrix lasten'!$A:$AL,MATCH("7.5",'5.Verdelingsmatrix lasten'!$A$1:$AL$1,0),FALSE)</f>
        <v>0</v>
      </c>
      <c r="E78" s="264">
        <f>VLOOKUP(C78,'6.Verdelingsmatrix baten'!$A:$AN,40,FALSE)-VLOOKUP(C78,'6.Verdelingsmatrix baten'!$A:$AN,MATCH("6.1",'6.Verdelingsmatrix baten'!$A$1:$AN$1,0),FALSE)-VLOOKUP(C78,'6.Verdelingsmatrix baten'!$A:$AN,MATCH("7.5",'6.Verdelingsmatrix baten'!$A$1:$AN$1,0),FALSE)</f>
        <v>0</v>
      </c>
      <c r="F78" s="264">
        <f t="shared" si="0"/>
        <v>0</v>
      </c>
      <c r="G78" s="248"/>
    </row>
    <row r="79" spans="1:7" x14ac:dyDescent="0.2">
      <c r="A79" s="248"/>
      <c r="B79" s="258" t="s">
        <v>635</v>
      </c>
      <c r="C79" s="239" t="s">
        <v>649</v>
      </c>
      <c r="D79" s="261"/>
      <c r="E79" s="261"/>
      <c r="F79" s="253">
        <f>IF(VLOOKUP($A$34,'4.Informatie'!$B:$I,2,FALSE)="Begroting","-",SUM(F36:F78))</f>
        <v>0</v>
      </c>
      <c r="G79" s="248"/>
    </row>
    <row r="80" spans="1:7" x14ac:dyDescent="0.2">
      <c r="A80" s="248"/>
      <c r="B80" s="258" t="s">
        <v>637</v>
      </c>
      <c r="C80" s="239" t="s">
        <v>636</v>
      </c>
      <c r="D80" s="261"/>
      <c r="E80" s="261"/>
      <c r="F80" s="253">
        <f>$D$25</f>
        <v>333031</v>
      </c>
      <c r="G80" s="248"/>
    </row>
    <row r="81" spans="1:12" x14ac:dyDescent="0.2">
      <c r="A81" s="248"/>
      <c r="B81" s="258" t="s">
        <v>650</v>
      </c>
      <c r="C81" s="239" t="s">
        <v>643</v>
      </c>
      <c r="D81" s="265"/>
      <c r="E81" s="265"/>
      <c r="F81" s="266">
        <f>IF(VLOOKUP($A$34,'4.Informatie'!$B:$I,2,FALSE)="Begroting","-",IF(ISERROR(F79/F80),1,F79/F80))</f>
        <v>0</v>
      </c>
      <c r="G81" s="248"/>
    </row>
    <row r="82" spans="1:12" ht="13.1" x14ac:dyDescent="0.25">
      <c r="A82" s="248"/>
      <c r="B82" s="258"/>
      <c r="C82" s="239" t="s">
        <v>644</v>
      </c>
      <c r="D82" s="451" t="str">
        <f>IF(VLOOKUP($A$34,'4.Informatie'!$B:$I,2,FALSE)&lt;&gt;"Begroting",IF(F81&lt;=0.01,"voldoende","onvoldoende"),"nvt")</f>
        <v>voldoende</v>
      </c>
      <c r="E82" s="451"/>
      <c r="F82" s="451"/>
      <c r="G82" s="248"/>
    </row>
    <row r="83" spans="1:12" x14ac:dyDescent="0.2">
      <c r="A83" s="248"/>
      <c r="B83" s="248"/>
      <c r="C83" s="248"/>
      <c r="D83" s="248"/>
      <c r="E83" s="248"/>
      <c r="F83" s="248"/>
      <c r="G83" s="248"/>
    </row>
    <row r="85" spans="1:12" x14ac:dyDescent="0.2">
      <c r="A85" s="248" t="s">
        <v>651</v>
      </c>
      <c r="B85" s="248"/>
      <c r="C85" s="248" t="s">
        <v>627</v>
      </c>
      <c r="D85" s="248"/>
      <c r="E85" s="248"/>
      <c r="F85" s="248"/>
      <c r="G85" s="248"/>
      <c r="H85" s="248"/>
      <c r="I85" s="248"/>
      <c r="J85" s="248"/>
      <c r="K85" s="248"/>
      <c r="L85" s="248"/>
    </row>
    <row r="86" spans="1:12" x14ac:dyDescent="0.2">
      <c r="A86" s="257" t="s">
        <v>547</v>
      </c>
      <c r="B86" s="258"/>
      <c r="C86" s="258"/>
      <c r="D86" s="267" t="s">
        <v>652</v>
      </c>
      <c r="E86" s="267" t="s">
        <v>194</v>
      </c>
      <c r="F86" s="267"/>
      <c r="G86" s="267" t="s">
        <v>653</v>
      </c>
      <c r="H86" s="267" t="s">
        <v>654</v>
      </c>
      <c r="I86" s="239" t="s">
        <v>655</v>
      </c>
      <c r="J86" s="267" t="s">
        <v>656</v>
      </c>
      <c r="K86" s="267" t="s">
        <v>657</v>
      </c>
      <c r="L86" s="248"/>
    </row>
    <row r="87" spans="1:12" x14ac:dyDescent="0.2">
      <c r="A87" s="257" t="s">
        <v>19</v>
      </c>
      <c r="B87" s="258"/>
      <c r="C87" s="250" t="s">
        <v>647</v>
      </c>
      <c r="D87" s="267" t="s">
        <v>635</v>
      </c>
      <c r="E87" s="267" t="s">
        <v>637</v>
      </c>
      <c r="F87" s="267" t="s">
        <v>658</v>
      </c>
      <c r="G87" s="267" t="s">
        <v>659</v>
      </c>
      <c r="H87" s="267" t="s">
        <v>660</v>
      </c>
      <c r="I87" s="239" t="s">
        <v>661</v>
      </c>
      <c r="J87" s="267" t="s">
        <v>662</v>
      </c>
      <c r="K87" s="267" t="s">
        <v>663</v>
      </c>
      <c r="L87" s="248"/>
    </row>
    <row r="88" spans="1:12" x14ac:dyDescent="0.2">
      <c r="A88" s="248"/>
      <c r="B88" s="259"/>
      <c r="C88" s="255" t="s">
        <v>57</v>
      </c>
      <c r="D88" s="260">
        <f>+VLOOKUP($C88,'7.Balansstanden'!$D:$H,3,FALSE)</f>
        <v>0</v>
      </c>
      <c r="E88" s="260">
        <f>+VLOOKUP($C88,'7.Balansstanden'!$D:$H,5,FALSE)</f>
        <v>0</v>
      </c>
      <c r="F88" s="260">
        <f>+E88-D88</f>
        <v>0</v>
      </c>
      <c r="G88" s="260">
        <f>+VLOOKUP($C88,'5.Verdelingsmatrix lasten'!$A:$AL,38,FALSE)</f>
        <v>0</v>
      </c>
      <c r="H88" s="260">
        <f>+VLOOKUP($C88,'6.Verdelingsmatrix baten'!$A:$AN,40,FALSE)</f>
        <v>0</v>
      </c>
      <c r="I88" s="260">
        <f>+G88-H88</f>
        <v>0</v>
      </c>
      <c r="J88" s="260">
        <f>IF(AND(VLOOKUP($A$86,'4.Informatie'!$B:$I,2,FALSE)="Realisatie",VLOOKUP($A$87,'4.Informatie'!$B:$I,2,FALSE)=5),ABS(+F88-I88),0)</f>
        <v>0</v>
      </c>
      <c r="K88" s="260">
        <f>IF(AND(VLOOKUP($A$86,'4.Informatie'!$B:$I,2,FALSE)="Realisatie",VLOOKUP($A$87,'4.Informatie'!$B:$I,2,FALSE)=5),ABS(D88)+ABS(E88),0)</f>
        <v>0</v>
      </c>
      <c r="L88" s="248"/>
    </row>
    <row r="89" spans="1:12" x14ac:dyDescent="0.2">
      <c r="A89" s="248"/>
      <c r="B89" s="258"/>
      <c r="C89" s="250" t="s">
        <v>59</v>
      </c>
      <c r="D89" s="261">
        <f>+VLOOKUP($C89,'7.Balansstanden'!$D:$H,3,FALSE)</f>
        <v>3091</v>
      </c>
      <c r="E89" s="261">
        <f>+VLOOKUP($C89,'7.Balansstanden'!$D:$H,5,FALSE)</f>
        <v>3091</v>
      </c>
      <c r="F89" s="261">
        <f t="shared" ref="F89:F126" si="1">+E89-D89</f>
        <v>0</v>
      </c>
      <c r="G89" s="261">
        <f>+VLOOKUP($C89,'5.Verdelingsmatrix lasten'!$A:$AL,38,FALSE)</f>
        <v>0</v>
      </c>
      <c r="H89" s="261">
        <f>+VLOOKUP($C89,'6.Verdelingsmatrix baten'!$A:$AN,40,FALSE)</f>
        <v>0</v>
      </c>
      <c r="I89" s="261">
        <f t="shared" ref="I89:I126" si="2">+G89-H89</f>
        <v>0</v>
      </c>
      <c r="J89" s="261">
        <f>IF(AND(VLOOKUP($A$86,'4.Informatie'!$B:$I,2,FALSE)="Realisatie",VLOOKUP($A$87,'4.Informatie'!$B:$I,2,FALSE)=5),ABS(+F89-I89),0)</f>
        <v>0</v>
      </c>
      <c r="K89" s="261">
        <f>IF(AND(VLOOKUP($A$86,'4.Informatie'!$B:$I,2,FALSE)="Realisatie",VLOOKUP($A$87,'4.Informatie'!$B:$I,2,FALSE)=5),ABS(D89)+ABS(E89),0)</f>
        <v>0</v>
      </c>
      <c r="L89" s="248"/>
    </row>
    <row r="90" spans="1:12" x14ac:dyDescent="0.2">
      <c r="A90" s="248"/>
      <c r="B90" s="258"/>
      <c r="C90" s="250" t="s">
        <v>278</v>
      </c>
      <c r="D90" s="261">
        <f>+VLOOKUP($C90,'7.Balansstanden'!$D:$H,3,FALSE)</f>
        <v>750</v>
      </c>
      <c r="E90" s="261">
        <f>+VLOOKUP($C90,'7.Balansstanden'!$D:$H,5,FALSE)</f>
        <v>632</v>
      </c>
      <c r="F90" s="261">
        <f t="shared" si="1"/>
        <v>-118</v>
      </c>
      <c r="G90" s="261">
        <f>+VLOOKUP($C90,'5.Verdelingsmatrix lasten'!$A:$AL,38,FALSE)</f>
        <v>0</v>
      </c>
      <c r="H90" s="261">
        <f>+VLOOKUP($C90,'6.Verdelingsmatrix baten'!$A:$AN,40,FALSE)</f>
        <v>119</v>
      </c>
      <c r="I90" s="261">
        <f t="shared" si="2"/>
        <v>-119</v>
      </c>
      <c r="J90" s="261">
        <f>IF(AND(VLOOKUP($A$86,'4.Informatie'!$B:$I,2,FALSE)="Realisatie",VLOOKUP($A$87,'4.Informatie'!$B:$I,2,FALSE)=5),ABS(+F90-I90),0)</f>
        <v>0</v>
      </c>
      <c r="K90" s="261">
        <f>IF(AND(VLOOKUP($A$86,'4.Informatie'!$B:$I,2,FALSE)="Realisatie",VLOOKUP($A$87,'4.Informatie'!$B:$I,2,FALSE)=5),ABS(D90)+ABS(E90),0)</f>
        <v>0</v>
      </c>
      <c r="L90" s="248"/>
    </row>
    <row r="91" spans="1:12" x14ac:dyDescent="0.2">
      <c r="A91" s="248"/>
      <c r="B91" s="258"/>
      <c r="C91" s="250" t="s">
        <v>503</v>
      </c>
      <c r="D91" s="261">
        <f>+VLOOKUP($C91,'7.Balansstanden'!$D:$H,3,FALSE)</f>
        <v>101169</v>
      </c>
      <c r="E91" s="261">
        <f>+VLOOKUP($C91,'7.Balansstanden'!$D:$H,5,FALSE)</f>
        <v>101170</v>
      </c>
      <c r="F91" s="261">
        <f t="shared" si="1"/>
        <v>1</v>
      </c>
      <c r="G91" s="261">
        <f>+VLOOKUP($C91,'5.Verdelingsmatrix lasten'!$A:$AL,38,FALSE)</f>
        <v>1</v>
      </c>
      <c r="H91" s="261">
        <f>+VLOOKUP($C91,'6.Verdelingsmatrix baten'!$A:$AN,40,FALSE)</f>
        <v>0</v>
      </c>
      <c r="I91" s="261">
        <f t="shared" si="2"/>
        <v>1</v>
      </c>
      <c r="J91" s="261">
        <f>IF(AND(VLOOKUP($A$86,'4.Informatie'!$B:$I,2,FALSE)="Realisatie",VLOOKUP($A$87,'4.Informatie'!$B:$I,2,FALSE)=5),ABS(+F91-I91),0)</f>
        <v>0</v>
      </c>
      <c r="K91" s="261">
        <f>IF(AND(VLOOKUP($A$86,'4.Informatie'!$B:$I,2,FALSE)="Realisatie",VLOOKUP($A$87,'4.Informatie'!$B:$I,2,FALSE)=5),ABS(D91)+ABS(E91),0)</f>
        <v>0</v>
      </c>
      <c r="L91" s="248"/>
    </row>
    <row r="92" spans="1:12" x14ac:dyDescent="0.2">
      <c r="A92" s="248"/>
      <c r="B92" s="258"/>
      <c r="C92" s="250" t="s">
        <v>62</v>
      </c>
      <c r="D92" s="261">
        <f>+VLOOKUP($C92,'7.Balansstanden'!$D:$H,3,FALSE)</f>
        <v>4716</v>
      </c>
      <c r="E92" s="261">
        <f>+VLOOKUP($C92,'7.Balansstanden'!$D:$H,5,FALSE)</f>
        <v>4648</v>
      </c>
      <c r="F92" s="261">
        <f t="shared" si="1"/>
        <v>-68</v>
      </c>
      <c r="G92" s="261">
        <f>+VLOOKUP($C92,'5.Verdelingsmatrix lasten'!$A:$AL,38,FALSE)</f>
        <v>0</v>
      </c>
      <c r="H92" s="261">
        <f>+VLOOKUP($C92,'6.Verdelingsmatrix baten'!$A:$AN,40,FALSE)</f>
        <v>67</v>
      </c>
      <c r="I92" s="261">
        <f t="shared" si="2"/>
        <v>-67</v>
      </c>
      <c r="J92" s="261">
        <f>IF(AND(VLOOKUP($A$86,'4.Informatie'!$B:$I,2,FALSE)="Realisatie",VLOOKUP($A$87,'4.Informatie'!$B:$I,2,FALSE)=5),ABS(+F92-I92),0)</f>
        <v>0</v>
      </c>
      <c r="K92" s="261">
        <f>IF(AND(VLOOKUP($A$86,'4.Informatie'!$B:$I,2,FALSE)="Realisatie",VLOOKUP($A$87,'4.Informatie'!$B:$I,2,FALSE)=5),ABS(D92)+ABS(E92),0)</f>
        <v>0</v>
      </c>
      <c r="L92" s="248"/>
    </row>
    <row r="93" spans="1:12" x14ac:dyDescent="0.2">
      <c r="A93" s="248"/>
      <c r="B93" s="258"/>
      <c r="C93" s="250" t="s">
        <v>64</v>
      </c>
      <c r="D93" s="261">
        <f>+VLOOKUP($C93,'7.Balansstanden'!$D:$H,3,FALSE)</f>
        <v>354027</v>
      </c>
      <c r="E93" s="261">
        <f>+VLOOKUP($C93,'7.Balansstanden'!$D:$H,5,FALSE)</f>
        <v>348683</v>
      </c>
      <c r="F93" s="261">
        <f t="shared" si="1"/>
        <v>-5344</v>
      </c>
      <c r="G93" s="261">
        <f>+VLOOKUP($C93,'5.Verdelingsmatrix lasten'!$A:$AL,38,FALSE)</f>
        <v>386</v>
      </c>
      <c r="H93" s="261">
        <f>+VLOOKUP($C93,'6.Verdelingsmatrix baten'!$A:$AN,40,FALSE)</f>
        <v>5730</v>
      </c>
      <c r="I93" s="261">
        <f t="shared" si="2"/>
        <v>-5344</v>
      </c>
      <c r="J93" s="261">
        <f>IF(AND(VLOOKUP($A$86,'4.Informatie'!$B:$I,2,FALSE)="Realisatie",VLOOKUP($A$87,'4.Informatie'!$B:$I,2,FALSE)=5),ABS(+F93-I93),0)</f>
        <v>0</v>
      </c>
      <c r="K93" s="261">
        <f>IF(AND(VLOOKUP($A$86,'4.Informatie'!$B:$I,2,FALSE)="Realisatie",VLOOKUP($A$87,'4.Informatie'!$B:$I,2,FALSE)=5),ABS(D93)+ABS(E93),0)</f>
        <v>0</v>
      </c>
      <c r="L93" s="248"/>
    </row>
    <row r="94" spans="1:12" x14ac:dyDescent="0.2">
      <c r="A94" s="248"/>
      <c r="B94" s="258"/>
      <c r="C94" s="250" t="s">
        <v>66</v>
      </c>
      <c r="D94" s="261">
        <f>+VLOOKUP($C94,'7.Balansstanden'!$D:$H,3,FALSE)</f>
        <v>113289</v>
      </c>
      <c r="E94" s="261">
        <f>+VLOOKUP($C94,'7.Balansstanden'!$D:$H,5,FALSE)</f>
        <v>113100</v>
      </c>
      <c r="F94" s="261">
        <f t="shared" si="1"/>
        <v>-189</v>
      </c>
      <c r="G94" s="261">
        <f>+VLOOKUP($C94,'5.Verdelingsmatrix lasten'!$A:$AL,38,FALSE)</f>
        <v>14096</v>
      </c>
      <c r="H94" s="261">
        <f>+VLOOKUP($C94,'6.Verdelingsmatrix baten'!$A:$AN,40,FALSE)</f>
        <v>14285</v>
      </c>
      <c r="I94" s="261">
        <f t="shared" si="2"/>
        <v>-189</v>
      </c>
      <c r="J94" s="261">
        <f>IF(AND(VLOOKUP($A$86,'4.Informatie'!$B:$I,2,FALSE)="Realisatie",VLOOKUP($A$87,'4.Informatie'!$B:$I,2,FALSE)=5),ABS(+F94-I94),0)</f>
        <v>0</v>
      </c>
      <c r="K94" s="261">
        <f>IF(AND(VLOOKUP($A$86,'4.Informatie'!$B:$I,2,FALSE)="Realisatie",VLOOKUP($A$87,'4.Informatie'!$B:$I,2,FALSE)=5),ABS(D94)+ABS(E94),0)</f>
        <v>0</v>
      </c>
      <c r="L94" s="248"/>
    </row>
    <row r="95" spans="1:12" x14ac:dyDescent="0.2">
      <c r="A95" s="248"/>
      <c r="B95" s="258"/>
      <c r="C95" s="250" t="s">
        <v>68</v>
      </c>
      <c r="D95" s="261">
        <f>+VLOOKUP($C95,'7.Balansstanden'!$D:$H,3,FALSE)</f>
        <v>757</v>
      </c>
      <c r="E95" s="261">
        <f>+VLOOKUP($C95,'7.Balansstanden'!$D:$H,5,FALSE)</f>
        <v>617</v>
      </c>
      <c r="F95" s="261">
        <f t="shared" si="1"/>
        <v>-140</v>
      </c>
      <c r="G95" s="261">
        <f>+VLOOKUP($C95,'5.Verdelingsmatrix lasten'!$A:$AL,38,FALSE)</f>
        <v>0</v>
      </c>
      <c r="H95" s="261">
        <f>+VLOOKUP($C95,'6.Verdelingsmatrix baten'!$A:$AN,40,FALSE)</f>
        <v>140</v>
      </c>
      <c r="I95" s="261">
        <f t="shared" si="2"/>
        <v>-140</v>
      </c>
      <c r="J95" s="261">
        <f>IF(AND(VLOOKUP($A$86,'4.Informatie'!$B:$I,2,FALSE)="Realisatie",VLOOKUP($A$87,'4.Informatie'!$B:$I,2,FALSE)=5),ABS(+F95-I95),0)</f>
        <v>0</v>
      </c>
      <c r="K95" s="261">
        <f>IF(AND(VLOOKUP($A$86,'4.Informatie'!$B:$I,2,FALSE)="Realisatie",VLOOKUP($A$87,'4.Informatie'!$B:$I,2,FALSE)=5),ABS(D95)+ABS(E95),0)</f>
        <v>0</v>
      </c>
      <c r="L95" s="248"/>
    </row>
    <row r="96" spans="1:12" x14ac:dyDescent="0.2">
      <c r="A96" s="248"/>
      <c r="B96" s="258"/>
      <c r="C96" s="250" t="s">
        <v>70</v>
      </c>
      <c r="D96" s="261">
        <f>+VLOOKUP($C96,'7.Balansstanden'!$D:$H,3,FALSE)</f>
        <v>38494</v>
      </c>
      <c r="E96" s="261">
        <f>+VLOOKUP($C96,'7.Balansstanden'!$D:$H,5,FALSE)</f>
        <v>37261</v>
      </c>
      <c r="F96" s="261">
        <f t="shared" si="1"/>
        <v>-1233</v>
      </c>
      <c r="G96" s="261">
        <f>+VLOOKUP($C96,'5.Verdelingsmatrix lasten'!$A:$AL,38,FALSE)</f>
        <v>1216</v>
      </c>
      <c r="H96" s="261">
        <f>+VLOOKUP($C96,'6.Verdelingsmatrix baten'!$A:$AN,40,FALSE)</f>
        <v>2449</v>
      </c>
      <c r="I96" s="261">
        <f t="shared" si="2"/>
        <v>-1233</v>
      </c>
      <c r="J96" s="261">
        <f>IF(AND(VLOOKUP($A$86,'4.Informatie'!$B:$I,2,FALSE)="Realisatie",VLOOKUP($A$87,'4.Informatie'!$B:$I,2,FALSE)=5),ABS(+F96-I96),0)</f>
        <v>0</v>
      </c>
      <c r="K96" s="261">
        <f>IF(AND(VLOOKUP($A$86,'4.Informatie'!$B:$I,2,FALSE)="Realisatie",VLOOKUP($A$87,'4.Informatie'!$B:$I,2,FALSE)=5),ABS(D96)+ABS(E96),0)</f>
        <v>0</v>
      </c>
      <c r="L96" s="248"/>
    </row>
    <row r="97" spans="1:12" x14ac:dyDescent="0.2">
      <c r="A97" s="248"/>
      <c r="B97" s="258"/>
      <c r="C97" s="250" t="s">
        <v>72</v>
      </c>
      <c r="D97" s="261">
        <f>+VLOOKUP($C97,'7.Balansstanden'!$D:$H,3,FALSE)</f>
        <v>10466</v>
      </c>
      <c r="E97" s="261">
        <f>+VLOOKUP($C97,'7.Balansstanden'!$D:$H,5,FALSE)</f>
        <v>10246</v>
      </c>
      <c r="F97" s="261">
        <f t="shared" si="1"/>
        <v>-220</v>
      </c>
      <c r="G97" s="261">
        <f>+VLOOKUP($C97,'5.Verdelingsmatrix lasten'!$A:$AL,38,FALSE)</f>
        <v>608</v>
      </c>
      <c r="H97" s="261">
        <f>+VLOOKUP($C97,'6.Verdelingsmatrix baten'!$A:$AN,40,FALSE)</f>
        <v>829</v>
      </c>
      <c r="I97" s="261">
        <f t="shared" si="2"/>
        <v>-221</v>
      </c>
      <c r="J97" s="261">
        <f>IF(AND(VLOOKUP($A$86,'4.Informatie'!$B:$I,2,FALSE)="Realisatie",VLOOKUP($A$87,'4.Informatie'!$B:$I,2,FALSE)=5),ABS(+F97-I97),0)</f>
        <v>0</v>
      </c>
      <c r="K97" s="261">
        <f>IF(AND(VLOOKUP($A$86,'4.Informatie'!$B:$I,2,FALSE)="Realisatie",VLOOKUP($A$87,'4.Informatie'!$B:$I,2,FALSE)=5),ABS(D97)+ABS(E97),0)</f>
        <v>0</v>
      </c>
      <c r="L97" s="248"/>
    </row>
    <row r="98" spans="1:12" x14ac:dyDescent="0.2">
      <c r="A98" s="248"/>
      <c r="B98" s="258"/>
      <c r="C98" s="250" t="s">
        <v>74</v>
      </c>
      <c r="D98" s="268">
        <f>+VLOOKUP($C98,'7.Balansstanden'!$D:$H,3,FALSE)</f>
        <v>19698</v>
      </c>
      <c r="E98" s="268">
        <f>+VLOOKUP($C98,'7.Balansstanden'!$D:$H,5,FALSE)</f>
        <v>19698</v>
      </c>
      <c r="F98" s="268">
        <f t="shared" si="1"/>
        <v>0</v>
      </c>
      <c r="G98" s="268">
        <f>+VLOOKUP($C98,'5.Verdelingsmatrix lasten'!$A:$AL,38,FALSE)</f>
        <v>0</v>
      </c>
      <c r="H98" s="268">
        <f>+VLOOKUP($C98,'6.Verdelingsmatrix baten'!$A:$AN,40,FALSE)</f>
        <v>0</v>
      </c>
      <c r="I98" s="268">
        <f t="shared" si="2"/>
        <v>0</v>
      </c>
      <c r="J98" s="268">
        <f t="shared" ref="J98:J148" si="3">ABS(+F98-I98)</f>
        <v>0</v>
      </c>
      <c r="K98" s="268">
        <f t="shared" ref="K98:K148" si="4">ABS(D98)+ABS(E98)</f>
        <v>39396</v>
      </c>
      <c r="L98" s="248"/>
    </row>
    <row r="99" spans="1:12" x14ac:dyDescent="0.2">
      <c r="A99" s="248"/>
      <c r="B99" s="258"/>
      <c r="C99" s="250" t="s">
        <v>76</v>
      </c>
      <c r="D99" s="268">
        <f>+VLOOKUP($C99,'7.Balansstanden'!$D:$H,3,FALSE)</f>
        <v>0</v>
      </c>
      <c r="E99" s="268">
        <f>+VLOOKUP($C99,'7.Balansstanden'!$D:$H,5,FALSE)</f>
        <v>0</v>
      </c>
      <c r="F99" s="268">
        <f t="shared" si="1"/>
        <v>0</v>
      </c>
      <c r="G99" s="268">
        <f>+VLOOKUP($C99,'5.Verdelingsmatrix lasten'!$A:$AL,38,FALSE)</f>
        <v>0</v>
      </c>
      <c r="H99" s="268">
        <f>+VLOOKUP($C99,'6.Verdelingsmatrix baten'!$A:$AN,40,FALSE)</f>
        <v>0</v>
      </c>
      <c r="I99" s="268">
        <f t="shared" si="2"/>
        <v>0</v>
      </c>
      <c r="J99" s="268">
        <f t="shared" si="3"/>
        <v>0</v>
      </c>
      <c r="K99" s="268">
        <f t="shared" si="4"/>
        <v>0</v>
      </c>
      <c r="L99" s="248"/>
    </row>
    <row r="100" spans="1:12" x14ac:dyDescent="0.2">
      <c r="A100" s="248"/>
      <c r="B100" s="258"/>
      <c r="C100" s="250" t="s">
        <v>78</v>
      </c>
      <c r="D100" s="268">
        <f>+VLOOKUP($C100,'7.Balansstanden'!$D:$H,3,FALSE)</f>
        <v>0</v>
      </c>
      <c r="E100" s="268">
        <f>+VLOOKUP($C100,'7.Balansstanden'!$D:$H,5,FALSE)</f>
        <v>0</v>
      </c>
      <c r="F100" s="268">
        <f t="shared" si="1"/>
        <v>0</v>
      </c>
      <c r="G100" s="268">
        <f>+VLOOKUP($C100,'5.Verdelingsmatrix lasten'!$A:$AL,38,FALSE)</f>
        <v>0</v>
      </c>
      <c r="H100" s="268">
        <f>+VLOOKUP($C100,'6.Verdelingsmatrix baten'!$A:$AN,40,FALSE)</f>
        <v>0</v>
      </c>
      <c r="I100" s="268">
        <f t="shared" si="2"/>
        <v>0</v>
      </c>
      <c r="J100" s="268">
        <f t="shared" si="3"/>
        <v>0</v>
      </c>
      <c r="K100" s="268">
        <f t="shared" si="4"/>
        <v>0</v>
      </c>
      <c r="L100" s="248"/>
    </row>
    <row r="101" spans="1:12" x14ac:dyDescent="0.2">
      <c r="A101" s="248"/>
      <c r="B101" s="258"/>
      <c r="C101" s="250" t="s">
        <v>80</v>
      </c>
      <c r="D101" s="268">
        <f>+VLOOKUP($C101,'7.Balansstanden'!$D:$H,3,FALSE)</f>
        <v>11512</v>
      </c>
      <c r="E101" s="268">
        <f>+VLOOKUP($C101,'7.Balansstanden'!$D:$H,5,FALSE)</f>
        <v>10588</v>
      </c>
      <c r="F101" s="268">
        <f t="shared" si="1"/>
        <v>-924</v>
      </c>
      <c r="G101" s="268">
        <f>+VLOOKUP($C101,'5.Verdelingsmatrix lasten'!$A:$AL,38,FALSE)</f>
        <v>0</v>
      </c>
      <c r="H101" s="268">
        <f>+VLOOKUP($C101,'6.Verdelingsmatrix baten'!$A:$AN,40,FALSE)</f>
        <v>924</v>
      </c>
      <c r="I101" s="268">
        <f t="shared" si="2"/>
        <v>-924</v>
      </c>
      <c r="J101" s="268">
        <f t="shared" si="3"/>
        <v>0</v>
      </c>
      <c r="K101" s="268">
        <f t="shared" si="4"/>
        <v>22100</v>
      </c>
      <c r="L101" s="248"/>
    </row>
    <row r="102" spans="1:12" x14ac:dyDescent="0.2">
      <c r="A102" s="248"/>
      <c r="B102" s="258"/>
      <c r="C102" s="250" t="s">
        <v>82</v>
      </c>
      <c r="D102" s="268">
        <f>+VLOOKUP($C102,'7.Balansstanden'!$D:$H,3,FALSE)</f>
        <v>0</v>
      </c>
      <c r="E102" s="268">
        <f>+VLOOKUP($C102,'7.Balansstanden'!$D:$H,5,FALSE)</f>
        <v>0</v>
      </c>
      <c r="F102" s="268">
        <f t="shared" si="1"/>
        <v>0</v>
      </c>
      <c r="G102" s="268">
        <f>+VLOOKUP($C102,'5.Verdelingsmatrix lasten'!$A:$AL,38,FALSE)</f>
        <v>0</v>
      </c>
      <c r="H102" s="268">
        <f>+VLOOKUP($C102,'6.Verdelingsmatrix baten'!$A:$AN,40,FALSE)</f>
        <v>0</v>
      </c>
      <c r="I102" s="268">
        <f t="shared" si="2"/>
        <v>0</v>
      </c>
      <c r="J102" s="268">
        <f t="shared" si="3"/>
        <v>0</v>
      </c>
      <c r="K102" s="268">
        <f t="shared" si="4"/>
        <v>0</v>
      </c>
      <c r="L102" s="248"/>
    </row>
    <row r="103" spans="1:12" x14ac:dyDescent="0.2">
      <c r="A103" s="248"/>
      <c r="B103" s="258"/>
      <c r="C103" s="250" t="s">
        <v>84</v>
      </c>
      <c r="D103" s="268">
        <f>+VLOOKUP($C103,'7.Balansstanden'!$D:$H,3,FALSE)</f>
        <v>199</v>
      </c>
      <c r="E103" s="268">
        <f>+VLOOKUP($C103,'7.Balansstanden'!$D:$H,5,FALSE)</f>
        <v>199</v>
      </c>
      <c r="F103" s="268">
        <f t="shared" si="1"/>
        <v>0</v>
      </c>
      <c r="G103" s="268">
        <f>+VLOOKUP($C103,'5.Verdelingsmatrix lasten'!$A:$AL,38,FALSE)</f>
        <v>0</v>
      </c>
      <c r="H103" s="268">
        <f>+VLOOKUP($C103,'6.Verdelingsmatrix baten'!$A:$AN,40,FALSE)</f>
        <v>0</v>
      </c>
      <c r="I103" s="268">
        <f t="shared" si="2"/>
        <v>0</v>
      </c>
      <c r="J103" s="268">
        <f t="shared" si="3"/>
        <v>0</v>
      </c>
      <c r="K103" s="268">
        <f t="shared" si="4"/>
        <v>398</v>
      </c>
      <c r="L103" s="248"/>
    </row>
    <row r="104" spans="1:12" x14ac:dyDescent="0.2">
      <c r="A104" s="248"/>
      <c r="B104" s="258"/>
      <c r="C104" s="250" t="s">
        <v>205</v>
      </c>
      <c r="D104" s="268">
        <f>+VLOOKUP($C104,'7.Balansstanden'!$D:$H,3,FALSE)</f>
        <v>15536</v>
      </c>
      <c r="E104" s="268">
        <f>+VLOOKUP($C104,'7.Balansstanden'!$D:$H,5,FALSE)</f>
        <v>14557</v>
      </c>
      <c r="F104" s="268">
        <f t="shared" si="1"/>
        <v>-979</v>
      </c>
      <c r="G104" s="268">
        <f>+VLOOKUP($C104,'5.Verdelingsmatrix lasten'!$A:$AL,38,FALSE)</f>
        <v>0</v>
      </c>
      <c r="H104" s="268">
        <f>+VLOOKUP($C104,'6.Verdelingsmatrix baten'!$A:$AN,40,FALSE)</f>
        <v>979</v>
      </c>
      <c r="I104" s="268">
        <f t="shared" si="2"/>
        <v>-979</v>
      </c>
      <c r="J104" s="268">
        <f t="shared" si="3"/>
        <v>0</v>
      </c>
      <c r="K104" s="268">
        <f t="shared" si="4"/>
        <v>30093</v>
      </c>
      <c r="L104" s="248"/>
    </row>
    <row r="105" spans="1:12" x14ac:dyDescent="0.2">
      <c r="A105" s="248"/>
      <c r="B105" s="258"/>
      <c r="C105" s="250" t="s">
        <v>206</v>
      </c>
      <c r="D105" s="268">
        <f>+VLOOKUP($C105,'7.Balansstanden'!$D:$H,3,FALSE)</f>
        <v>8264</v>
      </c>
      <c r="E105" s="268">
        <f>+VLOOKUP($C105,'7.Balansstanden'!$D:$H,5,FALSE)</f>
        <v>7173</v>
      </c>
      <c r="F105" s="268">
        <f t="shared" si="1"/>
        <v>-1091</v>
      </c>
      <c r="G105" s="268">
        <f>+VLOOKUP($C105,'5.Verdelingsmatrix lasten'!$A:$AL,38,FALSE)</f>
        <v>0</v>
      </c>
      <c r="H105" s="268">
        <f>+VLOOKUP($C105,'6.Verdelingsmatrix baten'!$A:$AN,40,FALSE)</f>
        <v>1091</v>
      </c>
      <c r="I105" s="268">
        <f t="shared" si="2"/>
        <v>-1091</v>
      </c>
      <c r="J105" s="268">
        <f t="shared" si="3"/>
        <v>0</v>
      </c>
      <c r="K105" s="268">
        <f t="shared" si="4"/>
        <v>15437</v>
      </c>
      <c r="L105" s="248"/>
    </row>
    <row r="106" spans="1:12" x14ac:dyDescent="0.2">
      <c r="A106" s="248"/>
      <c r="B106" s="258"/>
      <c r="C106" s="250" t="s">
        <v>207</v>
      </c>
      <c r="D106" s="268">
        <f>+VLOOKUP($C106,'7.Balansstanden'!$D:$H,3,FALSE)</f>
        <v>0</v>
      </c>
      <c r="E106" s="268">
        <f>+VLOOKUP($C106,'7.Balansstanden'!$D:$H,5,FALSE)</f>
        <v>0</v>
      </c>
      <c r="F106" s="268">
        <f t="shared" si="1"/>
        <v>0</v>
      </c>
      <c r="G106" s="268">
        <f>+VLOOKUP($C106,'5.Verdelingsmatrix lasten'!$A:$AL,38,FALSE)</f>
        <v>0</v>
      </c>
      <c r="H106" s="268">
        <f>+VLOOKUP($C106,'6.Verdelingsmatrix baten'!$A:$AN,40,FALSE)</f>
        <v>0</v>
      </c>
      <c r="I106" s="268">
        <f t="shared" si="2"/>
        <v>0</v>
      </c>
      <c r="J106" s="268">
        <f t="shared" si="3"/>
        <v>0</v>
      </c>
      <c r="K106" s="268">
        <f t="shared" si="4"/>
        <v>0</v>
      </c>
      <c r="L106" s="248"/>
    </row>
    <row r="107" spans="1:12" x14ac:dyDescent="0.2">
      <c r="A107" s="248"/>
      <c r="B107" s="258"/>
      <c r="C107" s="250" t="s">
        <v>208</v>
      </c>
      <c r="D107" s="268">
        <f>+VLOOKUP($C107,'7.Balansstanden'!$D:$H,3,FALSE)</f>
        <v>0</v>
      </c>
      <c r="E107" s="268">
        <f>+VLOOKUP($C107,'7.Balansstanden'!$D:$H,5,FALSE)</f>
        <v>0</v>
      </c>
      <c r="F107" s="268">
        <f t="shared" si="1"/>
        <v>0</v>
      </c>
      <c r="G107" s="268">
        <f>+VLOOKUP($C107,'5.Verdelingsmatrix lasten'!$A:$AL,38,FALSE)</f>
        <v>0</v>
      </c>
      <c r="H107" s="268">
        <f>+VLOOKUP($C107,'6.Verdelingsmatrix baten'!$A:$AN,40,FALSE)</f>
        <v>0</v>
      </c>
      <c r="I107" s="268">
        <f t="shared" si="2"/>
        <v>0</v>
      </c>
      <c r="J107" s="268">
        <f t="shared" si="3"/>
        <v>0</v>
      </c>
      <c r="K107" s="268">
        <f t="shared" si="4"/>
        <v>0</v>
      </c>
      <c r="L107" s="248"/>
    </row>
    <row r="108" spans="1:12" x14ac:dyDescent="0.2">
      <c r="A108" s="248"/>
      <c r="B108" s="258"/>
      <c r="C108" s="250" t="s">
        <v>209</v>
      </c>
      <c r="D108" s="268">
        <f>+VLOOKUP($C108,'7.Balansstanden'!$D:$H,3,FALSE)</f>
        <v>73615</v>
      </c>
      <c r="E108" s="268">
        <f>+VLOOKUP($C108,'7.Balansstanden'!$D:$H,5,FALSE)</f>
        <v>73615</v>
      </c>
      <c r="F108" s="268">
        <f t="shared" si="1"/>
        <v>0</v>
      </c>
      <c r="G108" s="268">
        <f>+VLOOKUP($C108,'5.Verdelingsmatrix lasten'!$A:$AL,38,FALSE)</f>
        <v>0</v>
      </c>
      <c r="H108" s="268">
        <f>+VLOOKUP($C108,'6.Verdelingsmatrix baten'!$A:$AN,40,FALSE)</f>
        <v>0</v>
      </c>
      <c r="I108" s="268">
        <f t="shared" si="2"/>
        <v>0</v>
      </c>
      <c r="J108" s="268">
        <f t="shared" si="3"/>
        <v>0</v>
      </c>
      <c r="K108" s="268">
        <f t="shared" si="4"/>
        <v>147230</v>
      </c>
      <c r="L108" s="248"/>
    </row>
    <row r="109" spans="1:12" x14ac:dyDescent="0.2">
      <c r="A109" s="248"/>
      <c r="B109" s="258"/>
      <c r="C109" s="250" t="s">
        <v>89</v>
      </c>
      <c r="D109" s="261">
        <f>+VLOOKUP($C109,'7.Balansstanden'!$D:$H,3,FALSE)</f>
        <v>3</v>
      </c>
      <c r="E109" s="261">
        <f>+VLOOKUP($C109,'7.Balansstanden'!$D:$H,5,FALSE)</f>
        <v>8</v>
      </c>
      <c r="F109" s="261">
        <f t="shared" si="1"/>
        <v>5</v>
      </c>
      <c r="G109" s="261">
        <f>+VLOOKUP($C109,'5.Verdelingsmatrix lasten'!$A:$AL,38,FALSE)</f>
        <v>5</v>
      </c>
      <c r="H109" s="261">
        <f>+VLOOKUP($C109,'6.Verdelingsmatrix baten'!$A:$AN,40,FALSE)</f>
        <v>0</v>
      </c>
      <c r="I109" s="261">
        <f t="shared" si="2"/>
        <v>5</v>
      </c>
      <c r="J109" s="261">
        <f>IF(AND(VLOOKUP($A$86,'4.Informatie'!$B:$I,2,FALSE)="Realisatie",VLOOKUP($A$87,'4.Informatie'!$B:$I,2,FALSE)=5),ABS(+F109-I109),0)</f>
        <v>0</v>
      </c>
      <c r="K109" s="261">
        <f>IF(AND(VLOOKUP($A$86,'4.Informatie'!$B:$I,2,FALSE)="Realisatie",VLOOKUP($A$87,'4.Informatie'!$B:$I,2,FALSE)=5),ABS(D109)+ABS(E109),0)</f>
        <v>0</v>
      </c>
      <c r="L109" s="248"/>
    </row>
    <row r="110" spans="1:12" x14ac:dyDescent="0.2">
      <c r="A110" s="248"/>
      <c r="B110" s="258"/>
      <c r="C110" s="250" t="s">
        <v>91</v>
      </c>
      <c r="D110" s="261">
        <f>+VLOOKUP($C110,'7.Balansstanden'!$D:$H,3,FALSE)</f>
        <v>40758</v>
      </c>
      <c r="E110" s="261">
        <f>+VLOOKUP($C110,'7.Balansstanden'!$D:$H,5,FALSE)</f>
        <v>37287</v>
      </c>
      <c r="F110" s="261">
        <f t="shared" si="1"/>
        <v>-3471</v>
      </c>
      <c r="G110" s="261">
        <f>+VLOOKUP($C110,'5.Verdelingsmatrix lasten'!$A:$AL,38,FALSE)</f>
        <v>-3471</v>
      </c>
      <c r="H110" s="261">
        <f>+VLOOKUP($C110,'6.Verdelingsmatrix baten'!$A:$AN,40,FALSE)</f>
        <v>0</v>
      </c>
      <c r="I110" s="261">
        <f t="shared" si="2"/>
        <v>-3471</v>
      </c>
      <c r="J110" s="261">
        <f>IF(AND(VLOOKUP($A$86,'4.Informatie'!$B:$I,2,FALSE)="Realisatie",VLOOKUP($A$87,'4.Informatie'!$B:$I,2,FALSE)=5),ABS(+F110-I110),0)</f>
        <v>0</v>
      </c>
      <c r="K110" s="261">
        <f>IF(AND(VLOOKUP($A$86,'4.Informatie'!$B:$I,2,FALSE)="Realisatie",VLOOKUP($A$87,'4.Informatie'!$B:$I,2,FALSE)=5),ABS(D110)+ABS(E110),0)</f>
        <v>0</v>
      </c>
      <c r="L110" s="248"/>
    </row>
    <row r="111" spans="1:12" x14ac:dyDescent="0.2">
      <c r="A111" s="248"/>
      <c r="B111" s="258"/>
      <c r="C111" s="250" t="s">
        <v>93</v>
      </c>
      <c r="D111" s="261">
        <f>+VLOOKUP($C111,'7.Balansstanden'!$D:$H,3,FALSE)</f>
        <v>1861</v>
      </c>
      <c r="E111" s="261">
        <f>+VLOOKUP($C111,'7.Balansstanden'!$D:$H,5,FALSE)</f>
        <v>1916</v>
      </c>
      <c r="F111" s="261">
        <f t="shared" si="1"/>
        <v>55</v>
      </c>
      <c r="G111" s="261">
        <f>+VLOOKUP($C111,'5.Verdelingsmatrix lasten'!$A:$AL,38,FALSE)</f>
        <v>55</v>
      </c>
      <c r="H111" s="261">
        <f>+VLOOKUP($C111,'6.Verdelingsmatrix baten'!$A:$AN,40,FALSE)</f>
        <v>0</v>
      </c>
      <c r="I111" s="261">
        <f t="shared" si="2"/>
        <v>55</v>
      </c>
      <c r="J111" s="261">
        <f>IF(AND(VLOOKUP($A$86,'4.Informatie'!$B:$I,2,FALSE)="Realisatie",VLOOKUP($A$87,'4.Informatie'!$B:$I,2,FALSE)=5),ABS(+F111-I111),0)</f>
        <v>0</v>
      </c>
      <c r="K111" s="261">
        <f>IF(AND(VLOOKUP($A$86,'4.Informatie'!$B:$I,2,FALSE)="Realisatie",VLOOKUP($A$87,'4.Informatie'!$B:$I,2,FALSE)=5),ABS(D111)+ABS(E111),0)</f>
        <v>0</v>
      </c>
      <c r="L111" s="248"/>
    </row>
    <row r="112" spans="1:12" x14ac:dyDescent="0.2">
      <c r="A112" s="248"/>
      <c r="B112" s="258"/>
      <c r="C112" s="250" t="s">
        <v>95</v>
      </c>
      <c r="D112" s="261">
        <f>+VLOOKUP($C112,'7.Balansstanden'!$D:$H,3,FALSE)</f>
        <v>-1320</v>
      </c>
      <c r="E112" s="261">
        <f>+VLOOKUP($C112,'7.Balansstanden'!$D:$H,5,FALSE)</f>
        <v>-1362</v>
      </c>
      <c r="F112" s="261">
        <f t="shared" si="1"/>
        <v>-42</v>
      </c>
      <c r="G112" s="261">
        <f>+VLOOKUP($C112,'5.Verdelingsmatrix lasten'!$A:$AL,38,FALSE)</f>
        <v>-42</v>
      </c>
      <c r="H112" s="261">
        <f>+VLOOKUP($C112,'6.Verdelingsmatrix baten'!$A:$AN,40,FALSE)</f>
        <v>0</v>
      </c>
      <c r="I112" s="261">
        <f t="shared" si="2"/>
        <v>-42</v>
      </c>
      <c r="J112" s="261">
        <f>IF(AND(VLOOKUP($A$86,'4.Informatie'!$B:$I,2,FALSE)="Realisatie",VLOOKUP($A$87,'4.Informatie'!$B:$I,2,FALSE)=5),ABS(+F112-I112),0)</f>
        <v>0</v>
      </c>
      <c r="K112" s="261">
        <f>IF(AND(VLOOKUP($A$86,'4.Informatie'!$B:$I,2,FALSE)="Realisatie",VLOOKUP($A$87,'4.Informatie'!$B:$I,2,FALSE)=5),ABS(D112)+ABS(E112),0)</f>
        <v>0</v>
      </c>
      <c r="L112" s="248"/>
    </row>
    <row r="113" spans="1:12" x14ac:dyDescent="0.2">
      <c r="A113" s="248"/>
      <c r="B113" s="258"/>
      <c r="C113" s="250" t="s">
        <v>97</v>
      </c>
      <c r="D113" s="268">
        <f>+VLOOKUP($C113,'7.Balansstanden'!$D:$H,3,FALSE)</f>
        <v>26550</v>
      </c>
      <c r="E113" s="268">
        <f>+VLOOKUP($C113,'7.Balansstanden'!$D:$H,5,FALSE)</f>
        <v>14869</v>
      </c>
      <c r="F113" s="268">
        <f t="shared" si="1"/>
        <v>-11681</v>
      </c>
      <c r="G113" s="268">
        <f>+VLOOKUP($C113,'5.Verdelingsmatrix lasten'!$A:$AL,38,FALSE)</f>
        <v>-11681</v>
      </c>
      <c r="H113" s="268">
        <f>+VLOOKUP($C113,'6.Verdelingsmatrix baten'!$A:$AN,40,FALSE)</f>
        <v>0</v>
      </c>
      <c r="I113" s="268">
        <f t="shared" si="2"/>
        <v>-11681</v>
      </c>
      <c r="J113" s="268">
        <f t="shared" si="3"/>
        <v>0</v>
      </c>
      <c r="K113" s="268">
        <f t="shared" si="4"/>
        <v>41419</v>
      </c>
      <c r="L113" s="248"/>
    </row>
    <row r="114" spans="1:12" x14ac:dyDescent="0.2">
      <c r="A114" s="248"/>
      <c r="B114" s="258"/>
      <c r="C114" s="250" t="s">
        <v>210</v>
      </c>
      <c r="D114" s="268">
        <f>+VLOOKUP($C114,'7.Balansstanden'!$D:$H,3,FALSE)</f>
        <v>0</v>
      </c>
      <c r="E114" s="268">
        <f>+VLOOKUP($C114,'7.Balansstanden'!$D:$H,5,FALSE)</f>
        <v>0</v>
      </c>
      <c r="F114" s="268">
        <f t="shared" si="1"/>
        <v>0</v>
      </c>
      <c r="G114" s="268">
        <f>+VLOOKUP($C114,'5.Verdelingsmatrix lasten'!$A:$AL,38,FALSE)</f>
        <v>0</v>
      </c>
      <c r="H114" s="268">
        <f>+VLOOKUP($C114,'6.Verdelingsmatrix baten'!$A:$AN,40,FALSE)</f>
        <v>0</v>
      </c>
      <c r="I114" s="268">
        <f t="shared" si="2"/>
        <v>0</v>
      </c>
      <c r="J114" s="268">
        <f t="shared" si="3"/>
        <v>0</v>
      </c>
      <c r="K114" s="268">
        <f t="shared" si="4"/>
        <v>0</v>
      </c>
      <c r="L114" s="248"/>
    </row>
    <row r="115" spans="1:12" x14ac:dyDescent="0.2">
      <c r="A115" s="248"/>
      <c r="B115" s="258"/>
      <c r="C115" s="250" t="s">
        <v>211</v>
      </c>
      <c r="D115" s="268">
        <f>+VLOOKUP($C115,'7.Balansstanden'!$D:$H,3,FALSE)</f>
        <v>0</v>
      </c>
      <c r="E115" s="268">
        <f>+VLOOKUP($C115,'7.Balansstanden'!$D:$H,5,FALSE)</f>
        <v>0</v>
      </c>
      <c r="F115" s="268">
        <f t="shared" si="1"/>
        <v>0</v>
      </c>
      <c r="G115" s="268">
        <f>+VLOOKUP($C115,'5.Verdelingsmatrix lasten'!$A:$AL,38,FALSE)</f>
        <v>0</v>
      </c>
      <c r="H115" s="268">
        <f>+VLOOKUP($C115,'6.Verdelingsmatrix baten'!$A:$AN,40,FALSE)</f>
        <v>0</v>
      </c>
      <c r="I115" s="268">
        <f t="shared" si="2"/>
        <v>0</v>
      </c>
      <c r="J115" s="268">
        <f t="shared" si="3"/>
        <v>0</v>
      </c>
      <c r="K115" s="268">
        <f t="shared" si="4"/>
        <v>0</v>
      </c>
      <c r="L115" s="248"/>
    </row>
    <row r="116" spans="1:12" x14ac:dyDescent="0.2">
      <c r="A116" s="248"/>
      <c r="B116" s="258"/>
      <c r="C116" s="250" t="s">
        <v>213</v>
      </c>
      <c r="D116" s="268">
        <f>+VLOOKUP($C116,'7.Balansstanden'!$D:$H,3,FALSE)</f>
        <v>13000</v>
      </c>
      <c r="E116" s="268">
        <f>+VLOOKUP($C116,'7.Balansstanden'!$D:$H,5,FALSE)</f>
        <v>17000</v>
      </c>
      <c r="F116" s="268">
        <f t="shared" si="1"/>
        <v>4000</v>
      </c>
      <c r="G116" s="268">
        <f>+VLOOKUP($C116,'5.Verdelingsmatrix lasten'!$A:$AL,38,FALSE)</f>
        <v>4000</v>
      </c>
      <c r="H116" s="268">
        <f>+VLOOKUP($C116,'6.Verdelingsmatrix baten'!$A:$AN,40,FALSE)</f>
        <v>0</v>
      </c>
      <c r="I116" s="268">
        <f t="shared" si="2"/>
        <v>4000</v>
      </c>
      <c r="J116" s="268">
        <f t="shared" si="3"/>
        <v>0</v>
      </c>
      <c r="K116" s="268">
        <f t="shared" si="4"/>
        <v>30000</v>
      </c>
      <c r="L116" s="248"/>
    </row>
    <row r="117" spans="1:12" x14ac:dyDescent="0.2">
      <c r="A117" s="248"/>
      <c r="B117" s="258"/>
      <c r="C117" s="250" t="s">
        <v>215</v>
      </c>
      <c r="D117" s="268">
        <f>+VLOOKUP($C117,'7.Balansstanden'!$D:$H,3,FALSE)</f>
        <v>10567</v>
      </c>
      <c r="E117" s="268">
        <f>+VLOOKUP($C117,'7.Balansstanden'!$D:$H,5,FALSE)</f>
        <v>10567</v>
      </c>
      <c r="F117" s="268">
        <f t="shared" si="1"/>
        <v>0</v>
      </c>
      <c r="G117" s="268">
        <f>+VLOOKUP($C117,'5.Verdelingsmatrix lasten'!$A:$AL,38,FALSE)</f>
        <v>0</v>
      </c>
      <c r="H117" s="268">
        <f>+VLOOKUP($C117,'6.Verdelingsmatrix baten'!$A:$AN,40,FALSE)</f>
        <v>0</v>
      </c>
      <c r="I117" s="268">
        <f t="shared" si="2"/>
        <v>0</v>
      </c>
      <c r="J117" s="268">
        <f t="shared" si="3"/>
        <v>0</v>
      </c>
      <c r="K117" s="268">
        <f t="shared" si="4"/>
        <v>21134</v>
      </c>
      <c r="L117" s="248"/>
    </row>
    <row r="118" spans="1:12" x14ac:dyDescent="0.2">
      <c r="A118" s="248"/>
      <c r="B118" s="258"/>
      <c r="C118" s="250" t="s">
        <v>99</v>
      </c>
      <c r="D118" s="268">
        <f>+VLOOKUP($C118,'7.Balansstanden'!$D:$H,3,FALSE)</f>
        <v>22707</v>
      </c>
      <c r="E118" s="268">
        <f>+VLOOKUP($C118,'7.Balansstanden'!$D:$H,5,FALSE)</f>
        <v>21300</v>
      </c>
      <c r="F118" s="268">
        <f t="shared" si="1"/>
        <v>-1407</v>
      </c>
      <c r="G118" s="268">
        <f>+VLOOKUP($C118,'5.Verdelingsmatrix lasten'!$A:$AL,38,FALSE)</f>
        <v>-1407</v>
      </c>
      <c r="H118" s="268">
        <f>+VLOOKUP($C118,'6.Verdelingsmatrix baten'!$A:$AN,40,FALSE)</f>
        <v>0</v>
      </c>
      <c r="I118" s="268">
        <f t="shared" si="2"/>
        <v>-1407</v>
      </c>
      <c r="J118" s="268">
        <f t="shared" si="3"/>
        <v>0</v>
      </c>
      <c r="K118" s="268">
        <f t="shared" si="4"/>
        <v>44007</v>
      </c>
      <c r="L118" s="248"/>
    </row>
    <row r="119" spans="1:12" x14ac:dyDescent="0.2">
      <c r="A119" s="248"/>
      <c r="B119" s="258"/>
      <c r="C119" s="250" t="s">
        <v>217</v>
      </c>
      <c r="D119" s="268">
        <f>+VLOOKUP($C119,'7.Balansstanden'!$D:$H,3,FALSE)</f>
        <v>0</v>
      </c>
      <c r="E119" s="268">
        <f>+VLOOKUP($C119,'7.Balansstanden'!$D:$H,5,FALSE)</f>
        <v>0</v>
      </c>
      <c r="F119" s="268">
        <f t="shared" si="1"/>
        <v>0</v>
      </c>
      <c r="G119" s="268">
        <f>+VLOOKUP($C119,'5.Verdelingsmatrix lasten'!$A:$AL,38,FALSE)</f>
        <v>0</v>
      </c>
      <c r="H119" s="268">
        <f>+VLOOKUP($C119,'6.Verdelingsmatrix baten'!$A:$AN,40,FALSE)</f>
        <v>0</v>
      </c>
      <c r="I119" s="268">
        <f t="shared" si="2"/>
        <v>0</v>
      </c>
      <c r="J119" s="268">
        <f t="shared" si="3"/>
        <v>0</v>
      </c>
      <c r="K119" s="268">
        <f t="shared" si="4"/>
        <v>0</v>
      </c>
      <c r="L119" s="248"/>
    </row>
    <row r="120" spans="1:12" x14ac:dyDescent="0.2">
      <c r="A120" s="248"/>
      <c r="B120" s="258"/>
      <c r="C120" s="250" t="s">
        <v>218</v>
      </c>
      <c r="D120" s="268">
        <f>+VLOOKUP($C120,'7.Balansstanden'!$D:$H,3,FALSE)</f>
        <v>0</v>
      </c>
      <c r="E120" s="268">
        <f>+VLOOKUP($C120,'7.Balansstanden'!$D:$H,5,FALSE)</f>
        <v>0</v>
      </c>
      <c r="F120" s="268">
        <f t="shared" si="1"/>
        <v>0</v>
      </c>
      <c r="G120" s="268">
        <f>+VLOOKUP($C120,'5.Verdelingsmatrix lasten'!$A:$AL,38,FALSE)</f>
        <v>0</v>
      </c>
      <c r="H120" s="268">
        <f>+VLOOKUP($C120,'6.Verdelingsmatrix baten'!$A:$AN,40,FALSE)</f>
        <v>0</v>
      </c>
      <c r="I120" s="268">
        <f t="shared" si="2"/>
        <v>0</v>
      </c>
      <c r="J120" s="268">
        <f t="shared" si="3"/>
        <v>0</v>
      </c>
      <c r="K120" s="268">
        <f t="shared" si="4"/>
        <v>0</v>
      </c>
      <c r="L120" s="248"/>
    </row>
    <row r="121" spans="1:12" x14ac:dyDescent="0.2">
      <c r="A121" s="248"/>
      <c r="B121" s="258"/>
      <c r="C121" s="250" t="s">
        <v>219</v>
      </c>
      <c r="D121" s="268">
        <f>+VLOOKUP($C121,'7.Balansstanden'!$D:$H,3,FALSE)</f>
        <v>0</v>
      </c>
      <c r="E121" s="268">
        <f>+VLOOKUP($C121,'7.Balansstanden'!$D:$H,5,FALSE)</f>
        <v>0</v>
      </c>
      <c r="F121" s="268">
        <f t="shared" si="1"/>
        <v>0</v>
      </c>
      <c r="G121" s="268">
        <f>+VLOOKUP($C121,'5.Verdelingsmatrix lasten'!$A:$AL,38,FALSE)</f>
        <v>0</v>
      </c>
      <c r="H121" s="268">
        <f>+VLOOKUP($C121,'6.Verdelingsmatrix baten'!$A:$AN,40,FALSE)</f>
        <v>0</v>
      </c>
      <c r="I121" s="268">
        <f t="shared" si="2"/>
        <v>0</v>
      </c>
      <c r="J121" s="268">
        <f t="shared" si="3"/>
        <v>0</v>
      </c>
      <c r="K121" s="268">
        <f t="shared" si="4"/>
        <v>0</v>
      </c>
      <c r="L121" s="248"/>
    </row>
    <row r="122" spans="1:12" x14ac:dyDescent="0.2">
      <c r="A122" s="248"/>
      <c r="B122" s="258"/>
      <c r="C122" s="250" t="s">
        <v>101</v>
      </c>
      <c r="D122" s="268">
        <f>+VLOOKUP($C122,'7.Balansstanden'!$D:$H,3,FALSE)</f>
        <v>-7117</v>
      </c>
      <c r="E122" s="268">
        <f>+VLOOKUP($C122,'7.Balansstanden'!$D:$H,5,FALSE)</f>
        <v>-11448</v>
      </c>
      <c r="F122" s="268">
        <f t="shared" si="1"/>
        <v>-4331</v>
      </c>
      <c r="G122" s="268">
        <f>+VLOOKUP($C122,'5.Verdelingsmatrix lasten'!$A:$AL,38,FALSE)</f>
        <v>-4332</v>
      </c>
      <c r="H122" s="268">
        <f>+VLOOKUP($C122,'6.Verdelingsmatrix baten'!$A:$AN,40,FALSE)</f>
        <v>0</v>
      </c>
      <c r="I122" s="268">
        <f t="shared" si="2"/>
        <v>-4332</v>
      </c>
      <c r="J122" s="268">
        <f t="shared" si="3"/>
        <v>1</v>
      </c>
      <c r="K122" s="268">
        <f t="shared" si="4"/>
        <v>18565</v>
      </c>
      <c r="L122" s="248"/>
    </row>
    <row r="123" spans="1:12" x14ac:dyDescent="0.2">
      <c r="A123" s="248"/>
      <c r="B123" s="258"/>
      <c r="C123" s="250" t="s">
        <v>220</v>
      </c>
      <c r="D123" s="268">
        <f>+VLOOKUP($C123,'7.Balansstanden'!$D:$H,3,FALSE)</f>
        <v>0</v>
      </c>
      <c r="E123" s="268">
        <f>+VLOOKUP($C123,'7.Balansstanden'!$D:$H,5,FALSE)</f>
        <v>0</v>
      </c>
      <c r="F123" s="268">
        <f t="shared" si="1"/>
        <v>0</v>
      </c>
      <c r="G123" s="268">
        <f>+VLOOKUP($C123,'5.Verdelingsmatrix lasten'!$A:$AL,38,FALSE)</f>
        <v>0</v>
      </c>
      <c r="H123" s="268">
        <f>+VLOOKUP($C123,'6.Verdelingsmatrix baten'!$A:$AN,40,FALSE)</f>
        <v>0</v>
      </c>
      <c r="I123" s="268">
        <f t="shared" si="2"/>
        <v>0</v>
      </c>
      <c r="J123" s="268">
        <f t="shared" si="3"/>
        <v>0</v>
      </c>
      <c r="K123" s="268">
        <f t="shared" si="4"/>
        <v>0</v>
      </c>
      <c r="L123" s="248"/>
    </row>
    <row r="124" spans="1:12" x14ac:dyDescent="0.2">
      <c r="A124" s="248"/>
      <c r="B124" s="258"/>
      <c r="C124" s="250" t="s">
        <v>221</v>
      </c>
      <c r="D124" s="268">
        <f>+VLOOKUP($C124,'7.Balansstanden'!$D:$H,3,FALSE)</f>
        <v>0</v>
      </c>
      <c r="E124" s="268">
        <f>+VLOOKUP($C124,'7.Balansstanden'!$D:$H,5,FALSE)</f>
        <v>0</v>
      </c>
      <c r="F124" s="268">
        <f t="shared" si="1"/>
        <v>0</v>
      </c>
      <c r="G124" s="268">
        <f>+VLOOKUP($C124,'5.Verdelingsmatrix lasten'!$A:$AL,38,FALSE)</f>
        <v>0</v>
      </c>
      <c r="H124" s="268">
        <f>+VLOOKUP($C124,'6.Verdelingsmatrix baten'!$A:$AN,40,FALSE)</f>
        <v>0</v>
      </c>
      <c r="I124" s="268">
        <f t="shared" si="2"/>
        <v>0</v>
      </c>
      <c r="J124" s="268">
        <f t="shared" si="3"/>
        <v>0</v>
      </c>
      <c r="K124" s="268">
        <f t="shared" si="4"/>
        <v>0</v>
      </c>
      <c r="L124" s="248"/>
    </row>
    <row r="125" spans="1:12" x14ac:dyDescent="0.2">
      <c r="A125" s="248"/>
      <c r="B125" s="258"/>
      <c r="C125" s="250" t="s">
        <v>222</v>
      </c>
      <c r="D125" s="268">
        <f>+VLOOKUP($C125,'7.Balansstanden'!$D:$H,3,FALSE)</f>
        <v>0</v>
      </c>
      <c r="E125" s="268">
        <f>+VLOOKUP($C125,'7.Balansstanden'!$D:$H,5,FALSE)</f>
        <v>0</v>
      </c>
      <c r="F125" s="268">
        <f t="shared" si="1"/>
        <v>0</v>
      </c>
      <c r="G125" s="268">
        <f>+VLOOKUP($C125,'5.Verdelingsmatrix lasten'!$A:$AL,38,FALSE)</f>
        <v>0</v>
      </c>
      <c r="H125" s="268">
        <f>+VLOOKUP($C125,'6.Verdelingsmatrix baten'!$A:$AN,40,FALSE)</f>
        <v>0</v>
      </c>
      <c r="I125" s="268">
        <f t="shared" si="2"/>
        <v>0</v>
      </c>
      <c r="J125" s="268">
        <f t="shared" si="3"/>
        <v>0</v>
      </c>
      <c r="K125" s="268">
        <f t="shared" si="4"/>
        <v>0</v>
      </c>
      <c r="L125" s="248"/>
    </row>
    <row r="126" spans="1:12" x14ac:dyDescent="0.2">
      <c r="A126" s="248"/>
      <c r="B126" s="258"/>
      <c r="C126" s="250" t="s">
        <v>223</v>
      </c>
      <c r="D126" s="268">
        <f>+VLOOKUP($C126,'7.Balansstanden'!$D:$H,3,FALSE)</f>
        <v>17535</v>
      </c>
      <c r="E126" s="268">
        <f>+VLOOKUP($C126,'7.Balansstanden'!$D:$H,5,FALSE)</f>
        <v>2646</v>
      </c>
      <c r="F126" s="268">
        <f t="shared" si="1"/>
        <v>-14889</v>
      </c>
      <c r="G126" s="268">
        <f>+VLOOKUP($C126,'5.Verdelingsmatrix lasten'!$A:$AL,38,FALSE)</f>
        <v>-15121</v>
      </c>
      <c r="H126" s="268">
        <f>+VLOOKUP($C126,'6.Verdelingsmatrix baten'!$A:$AN,40,FALSE)</f>
        <v>-232</v>
      </c>
      <c r="I126" s="268">
        <f t="shared" si="2"/>
        <v>-14889</v>
      </c>
      <c r="J126" s="268">
        <f t="shared" si="3"/>
        <v>0</v>
      </c>
      <c r="K126" s="268">
        <f t="shared" si="4"/>
        <v>20181</v>
      </c>
      <c r="L126" s="248"/>
    </row>
    <row r="127" spans="1:12" x14ac:dyDescent="0.2">
      <c r="A127" s="248"/>
      <c r="B127" s="258"/>
      <c r="C127" s="250" t="s">
        <v>105</v>
      </c>
      <c r="D127" s="261">
        <f>+VLOOKUP($C127,'7.Balansstanden'!$D:$H,3,FALSE)</f>
        <v>26245</v>
      </c>
      <c r="E127" s="261">
        <f>+VLOOKUP($C127,'7.Balansstanden'!$D:$H,5,FALSE)</f>
        <v>26693</v>
      </c>
      <c r="F127" s="261">
        <f>+E127-D127</f>
        <v>448</v>
      </c>
      <c r="G127" s="261">
        <f>+VLOOKUP($C127,'5.Verdelingsmatrix lasten'!$A:$AL,38,FALSE)</f>
        <v>8773</v>
      </c>
      <c r="H127" s="261">
        <f>+VLOOKUP($C127,'6.Verdelingsmatrix baten'!$A:$AN,40,FALSE)</f>
        <v>9221</v>
      </c>
      <c r="I127" s="261">
        <f>+H127-G127</f>
        <v>448</v>
      </c>
      <c r="J127" s="261">
        <f>IF(AND(VLOOKUP($A$86,'4.Informatie'!$B:$I,2,FALSE)="Realisatie",VLOOKUP($A$87,'4.Informatie'!$B:$I,2,FALSE)=5),ABS(+F127-I127),0)</f>
        <v>0</v>
      </c>
      <c r="K127" s="261">
        <f>IF(AND(VLOOKUP($A$86,'4.Informatie'!$B:$I,2,FALSE)="Realisatie",VLOOKUP($A$87,'4.Informatie'!$B:$I,2,FALSE)=5),ABS(D127)+ABS(E127),0)</f>
        <v>0</v>
      </c>
      <c r="L127" s="248"/>
    </row>
    <row r="128" spans="1:12" x14ac:dyDescent="0.2">
      <c r="A128" s="248"/>
      <c r="B128" s="258"/>
      <c r="C128" s="250" t="s">
        <v>107</v>
      </c>
      <c r="D128" s="261">
        <f>+VLOOKUP($C128,'7.Balansstanden'!$D:$H,3,FALSE)</f>
        <v>398836</v>
      </c>
      <c r="E128" s="261">
        <f>+VLOOKUP($C128,'7.Balansstanden'!$D:$H,5,FALSE)</f>
        <v>388178</v>
      </c>
      <c r="F128" s="261">
        <f t="shared" ref="F128:F148" si="5">+E128-D128</f>
        <v>-10658</v>
      </c>
      <c r="G128" s="261">
        <f>+VLOOKUP($C128,'5.Verdelingsmatrix lasten'!$A:$AL,38,FALSE)</f>
        <v>21261</v>
      </c>
      <c r="H128" s="261">
        <f>+VLOOKUP($C128,'6.Verdelingsmatrix baten'!$A:$AN,40,FALSE)</f>
        <v>10604</v>
      </c>
      <c r="I128" s="261">
        <f t="shared" ref="I128:I148" si="6">+H128-G128</f>
        <v>-10657</v>
      </c>
      <c r="J128" s="261">
        <f>IF(AND(VLOOKUP($A$86,'4.Informatie'!$B:$I,2,FALSE)="Realisatie",VLOOKUP($A$87,'4.Informatie'!$B:$I,2,FALSE)=5),ABS(+F128-I128),0)</f>
        <v>0</v>
      </c>
      <c r="K128" s="261">
        <f>IF(AND(VLOOKUP($A$86,'4.Informatie'!$B:$I,2,FALSE)="Realisatie",VLOOKUP($A$87,'4.Informatie'!$B:$I,2,FALSE)=5),ABS(D128)+ABS(E128),0)</f>
        <v>0</v>
      </c>
      <c r="L128" s="248"/>
    </row>
    <row r="129" spans="1:12" x14ac:dyDescent="0.2">
      <c r="A129" s="248"/>
      <c r="B129" s="258"/>
      <c r="C129" s="250" t="s">
        <v>108</v>
      </c>
      <c r="D129" s="261">
        <f>+VLOOKUP($C129,'7.Balansstanden'!$D:$H,3,FALSE)</f>
        <v>4593</v>
      </c>
      <c r="E129" s="261">
        <f>+VLOOKUP($C129,'7.Balansstanden'!$D:$H,5,FALSE)</f>
        <v>0</v>
      </c>
      <c r="F129" s="261">
        <f t="shared" si="5"/>
        <v>-4593</v>
      </c>
      <c r="G129" s="261">
        <f>+VLOOKUP($C129,'5.Verdelingsmatrix lasten'!$A:$AL,38,FALSE)</f>
        <v>0</v>
      </c>
      <c r="H129" s="261">
        <f>+VLOOKUP($C129,'6.Verdelingsmatrix baten'!$A:$AN,40,FALSE)</f>
        <v>-4593</v>
      </c>
      <c r="I129" s="261">
        <f t="shared" si="6"/>
        <v>-4593</v>
      </c>
      <c r="J129" s="261">
        <f>IF(AND(VLOOKUP($A$86,'4.Informatie'!$B:$I,2,FALSE)="Realisatie",VLOOKUP($A$87,'4.Informatie'!$B:$I,2,FALSE)=5),ABS(+F129-I129),0)</f>
        <v>0</v>
      </c>
      <c r="K129" s="261">
        <f>IF(AND(VLOOKUP($A$86,'4.Informatie'!$B:$I,2,FALSE)="Realisatie",VLOOKUP($A$87,'4.Informatie'!$B:$I,2,FALSE)=5),ABS(D129)+ABS(E129),0)</f>
        <v>0</v>
      </c>
      <c r="L129" s="248"/>
    </row>
    <row r="130" spans="1:12" x14ac:dyDescent="0.2">
      <c r="A130" s="248"/>
      <c r="B130" s="258"/>
      <c r="C130" s="250" t="s">
        <v>110</v>
      </c>
      <c r="D130" s="261">
        <f>+VLOOKUP($C130,'7.Balansstanden'!$D:$H,3,FALSE)</f>
        <v>15258</v>
      </c>
      <c r="E130" s="261">
        <f>+VLOOKUP($C130,'7.Balansstanden'!$D:$H,5,FALSE)</f>
        <v>17831</v>
      </c>
      <c r="F130" s="261">
        <f t="shared" si="5"/>
        <v>2573</v>
      </c>
      <c r="G130" s="261">
        <f>+VLOOKUP($C130,'5.Verdelingsmatrix lasten'!$A:$AL,38,FALSE)</f>
        <v>1330</v>
      </c>
      <c r="H130" s="261">
        <f>+VLOOKUP($C130,'6.Verdelingsmatrix baten'!$A:$AN,40,FALSE)</f>
        <v>3902</v>
      </c>
      <c r="I130" s="261">
        <f t="shared" si="6"/>
        <v>2572</v>
      </c>
      <c r="J130" s="261">
        <f>IF(AND(VLOOKUP($A$86,'4.Informatie'!$B:$I,2,FALSE)="Realisatie",VLOOKUP($A$87,'4.Informatie'!$B:$I,2,FALSE)=5),ABS(+F130-I130),0)</f>
        <v>0</v>
      </c>
      <c r="K130" s="261">
        <f>IF(AND(VLOOKUP($A$86,'4.Informatie'!$B:$I,2,FALSE)="Realisatie",VLOOKUP($A$87,'4.Informatie'!$B:$I,2,FALSE)=5),ABS(D130)+ABS(E130),0)</f>
        <v>0</v>
      </c>
      <c r="L130" s="248"/>
    </row>
    <row r="131" spans="1:12" x14ac:dyDescent="0.2">
      <c r="A131" s="248"/>
      <c r="B131" s="258"/>
      <c r="C131" s="250" t="s">
        <v>112</v>
      </c>
      <c r="D131" s="268">
        <f>+VLOOKUP($C131,'7.Balansstanden'!$D:$H,3,FALSE)</f>
        <v>0</v>
      </c>
      <c r="E131" s="268">
        <f>+VLOOKUP($C131,'7.Balansstanden'!$D:$H,5,FALSE)</f>
        <v>0</v>
      </c>
      <c r="F131" s="268">
        <f t="shared" si="5"/>
        <v>0</v>
      </c>
      <c r="G131" s="268">
        <f>+VLOOKUP($C131,'5.Verdelingsmatrix lasten'!$A:$AL,38,FALSE)</f>
        <v>0</v>
      </c>
      <c r="H131" s="268">
        <f>+VLOOKUP($C131,'6.Verdelingsmatrix baten'!$A:$AN,40,FALSE)</f>
        <v>0</v>
      </c>
      <c r="I131" s="268">
        <f t="shared" si="6"/>
        <v>0</v>
      </c>
      <c r="J131" s="268">
        <f t="shared" si="3"/>
        <v>0</v>
      </c>
      <c r="K131" s="268">
        <f t="shared" si="4"/>
        <v>0</v>
      </c>
      <c r="L131" s="248"/>
    </row>
    <row r="132" spans="1:12" x14ac:dyDescent="0.2">
      <c r="A132" s="248"/>
      <c r="B132" s="258"/>
      <c r="C132" s="250" t="s">
        <v>114</v>
      </c>
      <c r="D132" s="268">
        <f>+VLOOKUP($C132,'7.Balansstanden'!$D:$H,3,FALSE)</f>
        <v>0</v>
      </c>
      <c r="E132" s="268">
        <f>+VLOOKUP($C132,'7.Balansstanden'!$D:$H,5,FALSE)</f>
        <v>0</v>
      </c>
      <c r="F132" s="268">
        <f t="shared" si="5"/>
        <v>0</v>
      </c>
      <c r="G132" s="268">
        <f>+VLOOKUP($C132,'5.Verdelingsmatrix lasten'!$A:$AL,38,FALSE)</f>
        <v>0</v>
      </c>
      <c r="H132" s="268">
        <f>+VLOOKUP($C132,'6.Verdelingsmatrix baten'!$A:$AN,40,FALSE)</f>
        <v>0</v>
      </c>
      <c r="I132" s="268">
        <f t="shared" si="6"/>
        <v>0</v>
      </c>
      <c r="J132" s="268">
        <f t="shared" si="3"/>
        <v>0</v>
      </c>
      <c r="K132" s="268">
        <f t="shared" si="4"/>
        <v>0</v>
      </c>
      <c r="L132" s="248"/>
    </row>
    <row r="133" spans="1:12" x14ac:dyDescent="0.2">
      <c r="A133" s="248"/>
      <c r="B133" s="258"/>
      <c r="C133" s="250" t="s">
        <v>116</v>
      </c>
      <c r="D133" s="268">
        <f>+VLOOKUP($C133,'7.Balansstanden'!$D:$H,3,FALSE)</f>
        <v>315209</v>
      </c>
      <c r="E133" s="268">
        <f>+VLOOKUP($C133,'7.Balansstanden'!$D:$H,5,FALSE)</f>
        <v>303899</v>
      </c>
      <c r="F133" s="268">
        <f t="shared" si="5"/>
        <v>-11310</v>
      </c>
      <c r="G133" s="268">
        <f>+VLOOKUP($C133,'5.Verdelingsmatrix lasten'!$A:$AL,38,FALSE)</f>
        <v>11310</v>
      </c>
      <c r="H133" s="268">
        <f>+VLOOKUP($C133,'6.Verdelingsmatrix baten'!$A:$AN,40,FALSE)</f>
        <v>0</v>
      </c>
      <c r="I133" s="268">
        <f t="shared" si="6"/>
        <v>-11310</v>
      </c>
      <c r="J133" s="268">
        <f t="shared" si="3"/>
        <v>0</v>
      </c>
      <c r="K133" s="268">
        <f t="shared" si="4"/>
        <v>619108</v>
      </c>
      <c r="L133" s="248"/>
    </row>
    <row r="134" spans="1:12" x14ac:dyDescent="0.2">
      <c r="A134" s="248"/>
      <c r="B134" s="258"/>
      <c r="C134" s="250" t="s">
        <v>118</v>
      </c>
      <c r="D134" s="268">
        <f>+VLOOKUP($C134,'7.Balansstanden'!$D:$H,3,FALSE)</f>
        <v>0</v>
      </c>
      <c r="E134" s="268">
        <f>+VLOOKUP($C134,'7.Balansstanden'!$D:$H,5,FALSE)</f>
        <v>0</v>
      </c>
      <c r="F134" s="268">
        <f t="shared" si="5"/>
        <v>0</v>
      </c>
      <c r="G134" s="268">
        <f>+VLOOKUP($C134,'5.Verdelingsmatrix lasten'!$A:$AL,38,FALSE)</f>
        <v>0</v>
      </c>
      <c r="H134" s="268">
        <f>+VLOOKUP($C134,'6.Verdelingsmatrix baten'!$A:$AN,40,FALSE)</f>
        <v>0</v>
      </c>
      <c r="I134" s="268">
        <f t="shared" si="6"/>
        <v>0</v>
      </c>
      <c r="J134" s="268">
        <f t="shared" si="3"/>
        <v>0</v>
      </c>
      <c r="K134" s="268">
        <f t="shared" si="4"/>
        <v>0</v>
      </c>
      <c r="L134" s="248"/>
    </row>
    <row r="135" spans="1:12" x14ac:dyDescent="0.2">
      <c r="A135" s="248"/>
      <c r="B135" s="258"/>
      <c r="C135" s="250" t="s">
        <v>225</v>
      </c>
      <c r="D135" s="268">
        <f>+VLOOKUP($C135,'7.Balansstanden'!$D:$H,3,FALSE)</f>
        <v>0</v>
      </c>
      <c r="E135" s="268">
        <f>+VLOOKUP($C135,'7.Balansstanden'!$D:$H,5,FALSE)</f>
        <v>0</v>
      </c>
      <c r="F135" s="268">
        <f t="shared" si="5"/>
        <v>0</v>
      </c>
      <c r="G135" s="268">
        <f>+VLOOKUP($C135,'5.Verdelingsmatrix lasten'!$A:$AL,38,FALSE)</f>
        <v>0</v>
      </c>
      <c r="H135" s="268">
        <f>+VLOOKUP($C135,'6.Verdelingsmatrix baten'!$A:$AN,40,FALSE)</f>
        <v>0</v>
      </c>
      <c r="I135" s="268">
        <f t="shared" si="6"/>
        <v>0</v>
      </c>
      <c r="J135" s="268">
        <f t="shared" si="3"/>
        <v>0</v>
      </c>
      <c r="K135" s="268">
        <f t="shared" si="4"/>
        <v>0</v>
      </c>
      <c r="L135" s="248"/>
    </row>
    <row r="136" spans="1:12" x14ac:dyDescent="0.2">
      <c r="A136" s="248"/>
      <c r="B136" s="258"/>
      <c r="C136" s="250" t="s">
        <v>226</v>
      </c>
      <c r="D136" s="268">
        <f>+VLOOKUP($C136,'7.Balansstanden'!$D:$H,3,FALSE)</f>
        <v>0</v>
      </c>
      <c r="E136" s="268">
        <f>+VLOOKUP($C136,'7.Balansstanden'!$D:$H,5,FALSE)</f>
        <v>0</v>
      </c>
      <c r="F136" s="268">
        <f t="shared" si="5"/>
        <v>0</v>
      </c>
      <c r="G136" s="268">
        <f>+VLOOKUP($C136,'5.Verdelingsmatrix lasten'!$A:$AL,38,FALSE)</f>
        <v>0</v>
      </c>
      <c r="H136" s="268">
        <f>+VLOOKUP($C136,'6.Verdelingsmatrix baten'!$A:$AN,40,FALSE)</f>
        <v>0</v>
      </c>
      <c r="I136" s="268">
        <f t="shared" si="6"/>
        <v>0</v>
      </c>
      <c r="J136" s="268">
        <f t="shared" si="3"/>
        <v>0</v>
      </c>
      <c r="K136" s="268">
        <f t="shared" si="4"/>
        <v>0</v>
      </c>
      <c r="L136" s="248"/>
    </row>
    <row r="137" spans="1:12" x14ac:dyDescent="0.2">
      <c r="A137" s="248"/>
      <c r="B137" s="258"/>
      <c r="C137" s="250" t="s">
        <v>121</v>
      </c>
      <c r="D137" s="268">
        <f>+VLOOKUP($C137,'7.Balansstanden'!$D:$H,3,FALSE)</f>
        <v>0</v>
      </c>
      <c r="E137" s="268">
        <f>+VLOOKUP($C137,'7.Balansstanden'!$D:$H,5,FALSE)</f>
        <v>0</v>
      </c>
      <c r="F137" s="268">
        <f t="shared" si="5"/>
        <v>0</v>
      </c>
      <c r="G137" s="268">
        <f>+VLOOKUP($C137,'5.Verdelingsmatrix lasten'!$A:$AL,38,FALSE)</f>
        <v>0</v>
      </c>
      <c r="H137" s="268">
        <f>+VLOOKUP($C137,'6.Verdelingsmatrix baten'!$A:$AN,40,FALSE)</f>
        <v>0</v>
      </c>
      <c r="I137" s="268">
        <f t="shared" si="6"/>
        <v>0</v>
      </c>
      <c r="J137" s="268">
        <f t="shared" si="3"/>
        <v>0</v>
      </c>
      <c r="K137" s="268">
        <f t="shared" si="4"/>
        <v>0</v>
      </c>
      <c r="L137" s="248"/>
    </row>
    <row r="138" spans="1:12" x14ac:dyDescent="0.2">
      <c r="A138" s="248"/>
      <c r="B138" s="258"/>
      <c r="C138" s="250" t="s">
        <v>122</v>
      </c>
      <c r="D138" s="268">
        <f>+VLOOKUP($C138,'7.Balansstanden'!$D:$H,3,FALSE)</f>
        <v>0</v>
      </c>
      <c r="E138" s="268">
        <f>+VLOOKUP($C138,'7.Balansstanden'!$D:$H,5,FALSE)</f>
        <v>0</v>
      </c>
      <c r="F138" s="268">
        <f t="shared" si="5"/>
        <v>0</v>
      </c>
      <c r="G138" s="268">
        <f>+VLOOKUP($C138,'5.Verdelingsmatrix lasten'!$A:$AL,38,FALSE)</f>
        <v>0</v>
      </c>
      <c r="H138" s="268">
        <f>+VLOOKUP($C138,'6.Verdelingsmatrix baten'!$A:$AN,40,FALSE)</f>
        <v>0</v>
      </c>
      <c r="I138" s="268">
        <f t="shared" si="6"/>
        <v>0</v>
      </c>
      <c r="J138" s="268">
        <f t="shared" si="3"/>
        <v>0</v>
      </c>
      <c r="K138" s="268">
        <f t="shared" si="4"/>
        <v>0</v>
      </c>
      <c r="L138" s="248"/>
    </row>
    <row r="139" spans="1:12" x14ac:dyDescent="0.2">
      <c r="A139" s="248"/>
      <c r="B139" s="258"/>
      <c r="C139" s="250" t="s">
        <v>124</v>
      </c>
      <c r="D139" s="268">
        <f>+VLOOKUP($C139,'7.Balansstanden'!$D:$H,3,FALSE)</f>
        <v>-12</v>
      </c>
      <c r="E139" s="268">
        <f>+VLOOKUP($C139,'7.Balansstanden'!$D:$H,5,FALSE)</f>
        <v>-12</v>
      </c>
      <c r="F139" s="268">
        <f t="shared" si="5"/>
        <v>0</v>
      </c>
      <c r="G139" s="268">
        <f>+VLOOKUP($C139,'5.Verdelingsmatrix lasten'!$A:$AL,38,FALSE)</f>
        <v>0</v>
      </c>
      <c r="H139" s="268">
        <f>+VLOOKUP($C139,'6.Verdelingsmatrix baten'!$A:$AN,40,FALSE)</f>
        <v>0</v>
      </c>
      <c r="I139" s="268">
        <f t="shared" si="6"/>
        <v>0</v>
      </c>
      <c r="J139" s="268">
        <f t="shared" si="3"/>
        <v>0</v>
      </c>
      <c r="K139" s="268">
        <f t="shared" si="4"/>
        <v>24</v>
      </c>
      <c r="L139" s="248"/>
    </row>
    <row r="140" spans="1:12" x14ac:dyDescent="0.2">
      <c r="A140" s="248"/>
      <c r="B140" s="258"/>
      <c r="C140" s="250" t="s">
        <v>504</v>
      </c>
      <c r="D140" s="268">
        <f>+VLOOKUP($C140,'7.Balansstanden'!$D:$H,3,FALSE)</f>
        <v>0</v>
      </c>
      <c r="E140" s="268">
        <f>+VLOOKUP($C140,'7.Balansstanden'!$D:$H,5,FALSE)</f>
        <v>0</v>
      </c>
      <c r="F140" s="268">
        <f t="shared" si="5"/>
        <v>0</v>
      </c>
      <c r="G140" s="268">
        <f>+VLOOKUP($C140,'5.Verdelingsmatrix lasten'!$A:$AL,38,FALSE)</f>
        <v>0</v>
      </c>
      <c r="H140" s="268">
        <f>+VLOOKUP($C140,'6.Verdelingsmatrix baten'!$A:$AN,40,FALSE)</f>
        <v>0</v>
      </c>
      <c r="I140" s="268">
        <f t="shared" si="6"/>
        <v>0</v>
      </c>
      <c r="J140" s="268">
        <f t="shared" si="3"/>
        <v>0</v>
      </c>
      <c r="K140" s="268">
        <f t="shared" si="4"/>
        <v>0</v>
      </c>
      <c r="L140" s="248"/>
    </row>
    <row r="141" spans="1:12" x14ac:dyDescent="0.2">
      <c r="A141" s="248"/>
      <c r="B141" s="258"/>
      <c r="C141" s="250" t="s">
        <v>227</v>
      </c>
      <c r="D141" s="268">
        <f>+VLOOKUP($C141,'7.Balansstanden'!$D:$H,3,FALSE)</f>
        <v>0</v>
      </c>
      <c r="E141" s="268">
        <f>+VLOOKUP($C141,'7.Balansstanden'!$D:$H,5,FALSE)</f>
        <v>0</v>
      </c>
      <c r="F141" s="268">
        <f t="shared" si="5"/>
        <v>0</v>
      </c>
      <c r="G141" s="268">
        <f>+VLOOKUP($C141,'5.Verdelingsmatrix lasten'!$A:$AL,38,FALSE)</f>
        <v>0</v>
      </c>
      <c r="H141" s="268">
        <f>+VLOOKUP($C141,'6.Verdelingsmatrix baten'!$A:$AN,40,FALSE)</f>
        <v>0</v>
      </c>
      <c r="I141" s="268">
        <f t="shared" si="6"/>
        <v>0</v>
      </c>
      <c r="J141" s="268">
        <f t="shared" si="3"/>
        <v>0</v>
      </c>
      <c r="K141" s="268">
        <f t="shared" si="4"/>
        <v>0</v>
      </c>
      <c r="L141" s="248"/>
    </row>
    <row r="142" spans="1:12" x14ac:dyDescent="0.2">
      <c r="A142" s="248"/>
      <c r="B142" s="258"/>
      <c r="C142" s="250" t="s">
        <v>228</v>
      </c>
      <c r="D142" s="268">
        <f>+VLOOKUP($C142,'7.Balansstanden'!$D:$H,3,FALSE)</f>
        <v>50000</v>
      </c>
      <c r="E142" s="268">
        <f>+VLOOKUP($C142,'7.Balansstanden'!$D:$H,5,FALSE)</f>
        <v>0</v>
      </c>
      <c r="F142" s="268">
        <f t="shared" si="5"/>
        <v>-50000</v>
      </c>
      <c r="G142" s="268">
        <f>+VLOOKUP($C142,'5.Verdelingsmatrix lasten'!$A:$AL,38,FALSE)</f>
        <v>0</v>
      </c>
      <c r="H142" s="268">
        <f>+VLOOKUP($C142,'6.Verdelingsmatrix baten'!$A:$AN,40,FALSE)</f>
        <v>-50000</v>
      </c>
      <c r="I142" s="268">
        <f t="shared" si="6"/>
        <v>-50000</v>
      </c>
      <c r="J142" s="268">
        <f t="shared" si="3"/>
        <v>0</v>
      </c>
      <c r="K142" s="268">
        <f t="shared" si="4"/>
        <v>50000</v>
      </c>
      <c r="L142" s="248"/>
    </row>
    <row r="143" spans="1:12" x14ac:dyDescent="0.2">
      <c r="A143" s="248"/>
      <c r="B143" s="258"/>
      <c r="C143" s="250" t="s">
        <v>128</v>
      </c>
      <c r="D143" s="268">
        <f>+VLOOKUP($C143,'7.Balansstanden'!$D:$H,3,FALSE)</f>
        <v>0</v>
      </c>
      <c r="E143" s="268">
        <f>+VLOOKUP($C143,'7.Balansstanden'!$D:$H,5,FALSE)</f>
        <v>0</v>
      </c>
      <c r="F143" s="268">
        <f t="shared" si="5"/>
        <v>0</v>
      </c>
      <c r="G143" s="268">
        <f>+VLOOKUP($C143,'5.Verdelingsmatrix lasten'!$A:$AL,38,FALSE)</f>
        <v>0</v>
      </c>
      <c r="H143" s="268">
        <f>+VLOOKUP($C143,'6.Verdelingsmatrix baten'!$A:$AN,40,FALSE)</f>
        <v>0</v>
      </c>
      <c r="I143" s="268">
        <f t="shared" si="6"/>
        <v>0</v>
      </c>
      <c r="J143" s="268">
        <f t="shared" si="3"/>
        <v>0</v>
      </c>
      <c r="K143" s="268">
        <f t="shared" si="4"/>
        <v>0</v>
      </c>
      <c r="L143" s="248"/>
    </row>
    <row r="144" spans="1:12" x14ac:dyDescent="0.2">
      <c r="A144" s="248"/>
      <c r="B144" s="258"/>
      <c r="C144" s="250" t="s">
        <v>129</v>
      </c>
      <c r="D144" s="268">
        <f>+VLOOKUP($C144,'7.Balansstanden'!$D:$H,3,FALSE)</f>
        <v>18555</v>
      </c>
      <c r="E144" s="268">
        <f>+VLOOKUP($C144,'7.Balansstanden'!$D:$H,5,FALSE)</f>
        <v>49425</v>
      </c>
      <c r="F144" s="268">
        <f t="shared" si="5"/>
        <v>30870</v>
      </c>
      <c r="G144" s="268">
        <f>+VLOOKUP($C144,'5.Verdelingsmatrix lasten'!$A:$AL,38,FALSE)</f>
        <v>0</v>
      </c>
      <c r="H144" s="268">
        <f>+VLOOKUP($C144,'6.Verdelingsmatrix baten'!$A:$AN,40,FALSE)</f>
        <v>30870</v>
      </c>
      <c r="I144" s="268">
        <f t="shared" si="6"/>
        <v>30870</v>
      </c>
      <c r="J144" s="268">
        <f t="shared" si="3"/>
        <v>0</v>
      </c>
      <c r="K144" s="268">
        <f t="shared" si="4"/>
        <v>67980</v>
      </c>
      <c r="L144" s="248"/>
    </row>
    <row r="145" spans="1:12" x14ac:dyDescent="0.2">
      <c r="A145" s="248"/>
      <c r="B145" s="258"/>
      <c r="C145" s="250" t="s">
        <v>230</v>
      </c>
      <c r="D145" s="268">
        <f>+VLOOKUP($C145,'7.Balansstanden'!$D:$H,3,FALSE)</f>
        <v>0</v>
      </c>
      <c r="E145" s="268">
        <f>+VLOOKUP($C145,'7.Balansstanden'!$D:$H,5,FALSE)</f>
        <v>0</v>
      </c>
      <c r="F145" s="268">
        <f t="shared" si="5"/>
        <v>0</v>
      </c>
      <c r="G145" s="268">
        <f>+VLOOKUP($C145,'5.Verdelingsmatrix lasten'!$A:$AL,38,FALSE)</f>
        <v>0</v>
      </c>
      <c r="H145" s="268">
        <f>+VLOOKUP($C145,'6.Verdelingsmatrix baten'!$A:$AN,40,FALSE)</f>
        <v>0</v>
      </c>
      <c r="I145" s="268">
        <f t="shared" si="6"/>
        <v>0</v>
      </c>
      <c r="J145" s="268">
        <f t="shared" si="3"/>
        <v>0</v>
      </c>
      <c r="K145" s="268">
        <f t="shared" si="4"/>
        <v>0</v>
      </c>
      <c r="L145" s="248"/>
    </row>
    <row r="146" spans="1:12" x14ac:dyDescent="0.2">
      <c r="A146" s="248"/>
      <c r="B146" s="258"/>
      <c r="C146" s="250" t="s">
        <v>231</v>
      </c>
      <c r="D146" s="268">
        <f>+VLOOKUP($C146,'7.Balansstanden'!$D:$H,3,FALSE)</f>
        <v>0</v>
      </c>
      <c r="E146" s="268">
        <f>+VLOOKUP($C146,'7.Balansstanden'!$D:$H,5,FALSE)</f>
        <v>0</v>
      </c>
      <c r="F146" s="268">
        <f t="shared" si="5"/>
        <v>0</v>
      </c>
      <c r="G146" s="268">
        <f>+VLOOKUP($C146,'5.Verdelingsmatrix lasten'!$A:$AL,38,FALSE)</f>
        <v>0</v>
      </c>
      <c r="H146" s="268">
        <f>+VLOOKUP($C146,'6.Verdelingsmatrix baten'!$A:$AN,40,FALSE)</f>
        <v>0</v>
      </c>
      <c r="I146" s="268">
        <f t="shared" si="6"/>
        <v>0</v>
      </c>
      <c r="J146" s="268">
        <f t="shared" si="3"/>
        <v>0</v>
      </c>
      <c r="K146" s="268">
        <f t="shared" si="4"/>
        <v>0</v>
      </c>
      <c r="L146" s="248"/>
    </row>
    <row r="147" spans="1:12" x14ac:dyDescent="0.2">
      <c r="A147" s="248"/>
      <c r="B147" s="258"/>
      <c r="C147" s="250" t="s">
        <v>232</v>
      </c>
      <c r="D147" s="268">
        <f>+VLOOKUP($C147,'7.Balansstanden'!$D:$H,3,FALSE)</f>
        <v>0</v>
      </c>
      <c r="E147" s="268">
        <f>+VLOOKUP($C147,'7.Balansstanden'!$D:$H,5,FALSE)</f>
        <v>0</v>
      </c>
      <c r="F147" s="268">
        <f t="shared" si="5"/>
        <v>0</v>
      </c>
      <c r="G147" s="268">
        <f>+VLOOKUP($C147,'5.Verdelingsmatrix lasten'!$A:$AL,38,FALSE)</f>
        <v>0</v>
      </c>
      <c r="H147" s="268">
        <f>+VLOOKUP($C147,'6.Verdelingsmatrix baten'!$A:$AN,40,FALSE)</f>
        <v>0</v>
      </c>
      <c r="I147" s="268">
        <f t="shared" si="6"/>
        <v>0</v>
      </c>
      <c r="J147" s="268">
        <f t="shared" si="3"/>
        <v>0</v>
      </c>
      <c r="K147" s="268">
        <f t="shared" si="4"/>
        <v>0</v>
      </c>
      <c r="L147" s="248"/>
    </row>
    <row r="148" spans="1:12" x14ac:dyDescent="0.2">
      <c r="A148" s="248"/>
      <c r="B148" s="262"/>
      <c r="C148" s="263" t="s">
        <v>233</v>
      </c>
      <c r="D148" s="269">
        <f>+VLOOKUP($C148,'7.Balansstanden'!$D:$H,3,FALSE)</f>
        <v>51444</v>
      </c>
      <c r="E148" s="269">
        <f>+VLOOKUP($C148,'7.Balansstanden'!$D:$H,5,FALSE)</f>
        <v>15115</v>
      </c>
      <c r="F148" s="269">
        <f t="shared" si="5"/>
        <v>-36329</v>
      </c>
      <c r="G148" s="269">
        <f>+VLOOKUP($C148,'5.Verdelingsmatrix lasten'!$A:$AL,38,FALSE)</f>
        <v>12089</v>
      </c>
      <c r="H148" s="269">
        <f>+VLOOKUP($C148,'6.Verdelingsmatrix baten'!$A:$AN,40,FALSE)</f>
        <v>-24104</v>
      </c>
      <c r="I148" s="269">
        <f t="shared" si="6"/>
        <v>-36193</v>
      </c>
      <c r="J148" s="269">
        <f t="shared" si="3"/>
        <v>136</v>
      </c>
      <c r="K148" s="269">
        <f t="shared" si="4"/>
        <v>66559</v>
      </c>
      <c r="L148" s="248"/>
    </row>
    <row r="149" spans="1:12" x14ac:dyDescent="0.2">
      <c r="A149" s="248"/>
      <c r="B149" s="235" t="s">
        <v>635</v>
      </c>
      <c r="C149" s="267" t="s">
        <v>664</v>
      </c>
      <c r="D149" s="261"/>
      <c r="E149" s="261"/>
      <c r="F149" s="261"/>
      <c r="G149" s="261"/>
      <c r="H149" s="261"/>
      <c r="I149" s="261"/>
      <c r="J149" s="253">
        <f>IF(VLOOKUP($A$86,'4.Informatie'!$B:$I,2,FALSE)="Begroting","-",SUM(J88:J148))</f>
        <v>137</v>
      </c>
      <c r="K149" s="253"/>
      <c r="L149" s="248"/>
    </row>
    <row r="150" spans="1:12" x14ac:dyDescent="0.2">
      <c r="A150" s="248"/>
      <c r="B150" s="235" t="s">
        <v>637</v>
      </c>
      <c r="C150" s="267" t="s">
        <v>665</v>
      </c>
      <c r="D150" s="261"/>
      <c r="E150" s="261"/>
      <c r="F150" s="261"/>
      <c r="G150" s="261"/>
      <c r="H150" s="261"/>
      <c r="I150" s="261"/>
      <c r="J150" s="253"/>
      <c r="K150" s="253">
        <f>IF(VLOOKUP($A$86,'4.Informatie'!$B:$I,2,FALSE)="Begroting","-",SUM(K88:K148)/2)</f>
        <v>616815.5</v>
      </c>
      <c r="L150" s="248"/>
    </row>
    <row r="151" spans="1:12" x14ac:dyDescent="0.2">
      <c r="A151" s="248"/>
      <c r="B151" s="235" t="s">
        <v>650</v>
      </c>
      <c r="C151" s="239" t="s">
        <v>643</v>
      </c>
      <c r="D151" s="265"/>
      <c r="E151" s="265"/>
      <c r="F151" s="265"/>
      <c r="G151" s="265"/>
      <c r="H151" s="265"/>
      <c r="I151" s="265"/>
      <c r="J151" s="252"/>
      <c r="K151" s="266">
        <f>IF(VLOOKUP($A$86,'4.Informatie'!$B:$I,2,FALSE)="Begroting","-",IF(SUM($D$88:$D$148)=0,"primo leeg",IF(SUM($D$88:$D$126)=0,"primo activa leeg",IF(SUM($D$127:$D$148)=0,"primo passiva leeg",+$J$149/$K$150))))</f>
        <v>2.2210855596203403E-4</v>
      </c>
      <c r="L151" s="248"/>
    </row>
    <row r="152" spans="1:12" ht="13.1" x14ac:dyDescent="0.25">
      <c r="A152" s="248"/>
      <c r="B152" s="258"/>
      <c r="C152" s="239" t="s">
        <v>644</v>
      </c>
      <c r="D152" s="451" t="str">
        <f>IF(VLOOKUP($A$86,'4.Informatie'!$B:$I,2,FALSE)&lt;&gt;"Begroting",IF(OR(K151="primo leeg",K151="primo activa leeg",K151="primo passiva leeg"),"onvoldoende",IF(K151&lt;=0.01,"voldoende","onvoldoende")), "nvt")</f>
        <v>voldoende</v>
      </c>
      <c r="E152" s="451"/>
      <c r="F152" s="451"/>
      <c r="G152" s="451"/>
      <c r="H152" s="451"/>
      <c r="I152" s="451"/>
      <c r="J152" s="451"/>
      <c r="K152" s="451"/>
      <c r="L152" s="248"/>
    </row>
    <row r="153" spans="1:12" x14ac:dyDescent="0.2">
      <c r="A153" s="248"/>
      <c r="B153" s="248"/>
      <c r="C153" s="248"/>
      <c r="D153" s="248"/>
      <c r="E153" s="248"/>
      <c r="F153" s="248"/>
      <c r="G153" s="248"/>
      <c r="H153" s="248"/>
      <c r="I153" s="248"/>
      <c r="J153" s="248"/>
      <c r="K153" s="248"/>
      <c r="L153" s="248"/>
    </row>
    <row r="155" spans="1:12" x14ac:dyDescent="0.2">
      <c r="A155" s="238" t="s">
        <v>666</v>
      </c>
      <c r="B155" s="248"/>
      <c r="C155" s="248" t="s">
        <v>628</v>
      </c>
      <c r="D155" s="248"/>
      <c r="E155" s="248"/>
      <c r="F155" s="248"/>
      <c r="G155" s="248"/>
    </row>
    <row r="156" spans="1:12" x14ac:dyDescent="0.2">
      <c r="A156" s="257" t="s">
        <v>547</v>
      </c>
      <c r="B156" s="258"/>
      <c r="C156" s="258"/>
      <c r="D156" s="267" t="s">
        <v>653</v>
      </c>
      <c r="E156" s="267" t="s">
        <v>654</v>
      </c>
      <c r="F156" s="267"/>
      <c r="G156" s="270"/>
    </row>
    <row r="157" spans="1:12" x14ac:dyDescent="0.2">
      <c r="A157" s="248"/>
      <c r="B157" s="258"/>
      <c r="C157" s="258"/>
      <c r="D157" s="239" t="s">
        <v>635</v>
      </c>
      <c r="E157" s="239" t="s">
        <v>637</v>
      </c>
      <c r="F157" s="239" t="s">
        <v>667</v>
      </c>
      <c r="G157" s="240"/>
    </row>
    <row r="158" spans="1:12" x14ac:dyDescent="0.2">
      <c r="A158" s="248"/>
      <c r="B158" s="259"/>
      <c r="C158" s="255" t="s">
        <v>374</v>
      </c>
      <c r="D158" s="260">
        <f>+'5.Verdelingsmatrix lasten'!$AG$163</f>
        <v>39766</v>
      </c>
      <c r="E158" s="260">
        <f>+'6.Verdelingsmatrix baten'!$AI$163</f>
        <v>39767</v>
      </c>
      <c r="F158" s="260">
        <f>+ABS(D158-E158)</f>
        <v>1</v>
      </c>
      <c r="G158" s="248"/>
    </row>
    <row r="159" spans="1:12" x14ac:dyDescent="0.2">
      <c r="A159" s="248"/>
      <c r="B159" s="258"/>
      <c r="C159" s="250" t="s">
        <v>375</v>
      </c>
      <c r="D159" s="261">
        <f>+'5.Verdelingsmatrix lasten'!$AH$163</f>
        <v>3902</v>
      </c>
      <c r="E159" s="261">
        <f>+'6.Verdelingsmatrix baten'!$AJ$163</f>
        <v>3902</v>
      </c>
      <c r="F159" s="261">
        <f>+ABS(D159-E159)</f>
        <v>0</v>
      </c>
      <c r="G159" s="248"/>
    </row>
    <row r="160" spans="1:12" x14ac:dyDescent="0.2">
      <c r="A160" s="248"/>
      <c r="B160" s="258"/>
      <c r="C160" s="241" t="s">
        <v>376</v>
      </c>
      <c r="D160" s="261">
        <f>+'5.Verdelingsmatrix lasten'!$AI$163</f>
        <v>12363</v>
      </c>
      <c r="E160" s="261">
        <f>+'6.Verdelingsmatrix baten'!$AK$163</f>
        <v>12364</v>
      </c>
      <c r="F160" s="261">
        <f>+ABS(D160-E160)</f>
        <v>1</v>
      </c>
      <c r="G160" s="248"/>
    </row>
    <row r="161" spans="1:7" x14ac:dyDescent="0.2">
      <c r="A161" s="248"/>
      <c r="B161" s="258"/>
      <c r="C161" s="241" t="s">
        <v>377</v>
      </c>
      <c r="D161" s="261">
        <f>+'5.Verdelingsmatrix lasten'!$AJ$163</f>
        <v>0</v>
      </c>
      <c r="E161" s="261">
        <f>+'6.Verdelingsmatrix baten'!$AL$163</f>
        <v>0</v>
      </c>
      <c r="F161" s="261">
        <f>+ABS(D161-E161)</f>
        <v>0</v>
      </c>
      <c r="G161" s="248"/>
    </row>
    <row r="162" spans="1:7" x14ac:dyDescent="0.2">
      <c r="A162" s="248"/>
      <c r="B162" s="262"/>
      <c r="C162" s="232" t="s">
        <v>378</v>
      </c>
      <c r="D162" s="264">
        <f>+'5.Verdelingsmatrix lasten'!$AK$163</f>
        <v>1442</v>
      </c>
      <c r="E162" s="264">
        <f>+'6.Verdelingsmatrix baten'!$AM$163</f>
        <v>1436</v>
      </c>
      <c r="F162" s="264">
        <f>+ABS(D162-E162)</f>
        <v>6</v>
      </c>
      <c r="G162" s="248"/>
    </row>
    <row r="163" spans="1:7" x14ac:dyDescent="0.2">
      <c r="A163" s="248"/>
      <c r="B163" s="235" t="s">
        <v>635</v>
      </c>
      <c r="C163" s="239" t="s">
        <v>668</v>
      </c>
      <c r="D163" s="261"/>
      <c r="E163" s="261"/>
      <c r="F163" s="253">
        <f>IF(VLOOKUP($A$156,'4.Informatie'!$B:$I,2,FALSE)="Begroting","-",SUM($F$158:$F$162))</f>
        <v>8</v>
      </c>
      <c r="G163" s="248"/>
    </row>
    <row r="164" spans="1:7" x14ac:dyDescent="0.2">
      <c r="A164" s="248"/>
      <c r="B164" s="235" t="s">
        <v>637</v>
      </c>
      <c r="C164" s="239" t="s">
        <v>636</v>
      </c>
      <c r="D164" s="261"/>
      <c r="E164" s="261"/>
      <c r="F164" s="253">
        <f>+$D$25</f>
        <v>333031</v>
      </c>
      <c r="G164" s="248"/>
    </row>
    <row r="165" spans="1:7" x14ac:dyDescent="0.2">
      <c r="A165" s="248"/>
      <c r="B165" s="235" t="s">
        <v>650</v>
      </c>
      <c r="C165" s="239" t="s">
        <v>643</v>
      </c>
      <c r="D165" s="265"/>
      <c r="E165" s="265"/>
      <c r="F165" s="266">
        <f>IF(VLOOKUP($A$156,'4.Informatie'!$B:$I,2,FALSE)="Begroting","-",IF(ISERROR(F163/F164),1,F163/F164))</f>
        <v>2.4021787761499681E-5</v>
      </c>
      <c r="G165" s="248"/>
    </row>
    <row r="166" spans="1:7" ht="13.1" x14ac:dyDescent="0.25">
      <c r="A166" s="248"/>
      <c r="B166" s="258"/>
      <c r="C166" s="239" t="s">
        <v>644</v>
      </c>
      <c r="D166" s="451" t="str">
        <f>IF(VLOOKUP($A$156,'4.Informatie'!$B:$I,2,FALSE)&lt;&gt;"Begroting",IF(F165&lt;=0.01,"voldoende","onvoldoende"),"nvt")</f>
        <v>voldoende</v>
      </c>
      <c r="E166" s="451"/>
      <c r="F166" s="451"/>
      <c r="G166" s="248"/>
    </row>
    <row r="167" spans="1:7" x14ac:dyDescent="0.2">
      <c r="A167" s="248"/>
      <c r="B167" s="248"/>
      <c r="C167" s="248"/>
      <c r="D167" s="248"/>
      <c r="E167" s="248"/>
      <c r="F167" s="248"/>
      <c r="G167" s="248"/>
    </row>
    <row r="169" spans="1:7" x14ac:dyDescent="0.2">
      <c r="A169" s="238" t="s">
        <v>669</v>
      </c>
      <c r="B169" s="248"/>
      <c r="C169" s="248" t="s">
        <v>629</v>
      </c>
      <c r="D169" s="248"/>
      <c r="E169" s="248"/>
      <c r="F169" s="248"/>
      <c r="G169" s="248"/>
    </row>
    <row r="170" spans="1:7" x14ac:dyDescent="0.2">
      <c r="A170" s="257" t="s">
        <v>547</v>
      </c>
      <c r="B170" s="258"/>
      <c r="C170" s="258"/>
      <c r="D170" s="267" t="s">
        <v>653</v>
      </c>
      <c r="E170" s="267" t="s">
        <v>654</v>
      </c>
      <c r="F170" s="267"/>
      <c r="G170" s="248"/>
    </row>
    <row r="171" spans="1:7" x14ac:dyDescent="0.2">
      <c r="A171" s="248"/>
      <c r="B171" s="258"/>
      <c r="C171" s="258"/>
      <c r="D171" s="239" t="s">
        <v>635</v>
      </c>
      <c r="E171" s="239" t="s">
        <v>637</v>
      </c>
      <c r="F171" s="239" t="s">
        <v>648</v>
      </c>
      <c r="G171" s="248"/>
    </row>
    <row r="172" spans="1:7" x14ac:dyDescent="0.2">
      <c r="A172" s="248"/>
      <c r="B172" s="259"/>
      <c r="C172" s="259" t="s">
        <v>733</v>
      </c>
      <c r="D172" s="260">
        <f>+'5.Verdelingsmatrix lasten'!$AF$84</f>
        <v>0</v>
      </c>
      <c r="E172" s="260">
        <f>+'6.Verdelingsmatrix baten'!$AH$84-'6.Verdelingsmatrix baten'!$AH$9</f>
        <v>0</v>
      </c>
      <c r="F172" s="260">
        <f>+ABS(D172)+ABS(E172)</f>
        <v>0</v>
      </c>
      <c r="G172" s="248"/>
    </row>
    <row r="173" spans="1:7" x14ac:dyDescent="0.2">
      <c r="A173" s="248"/>
      <c r="B173" s="258"/>
      <c r="C173" s="235" t="s">
        <v>670</v>
      </c>
      <c r="D173" s="261">
        <f>+'5.Verdelingsmatrix lasten'!$AF$90+'5.Verdelingsmatrix lasten'!$AF$91</f>
        <v>0</v>
      </c>
      <c r="E173" s="261">
        <f>+'6.Verdelingsmatrix baten'!$AH$90+'6.Verdelingsmatrix baten'!$AH$91</f>
        <v>0</v>
      </c>
      <c r="F173" s="261">
        <f>+ABS(D173)+ABS(E173)</f>
        <v>0</v>
      </c>
      <c r="G173" s="248"/>
    </row>
    <row r="174" spans="1:7" x14ac:dyDescent="0.2">
      <c r="A174" s="248"/>
      <c r="B174" s="258"/>
      <c r="C174" s="258" t="s">
        <v>171</v>
      </c>
      <c r="D174" s="261">
        <f>SUM('5.Verdelingsmatrix lasten'!$AF$92:$AF$98)</f>
        <v>0</v>
      </c>
      <c r="E174" s="261">
        <f>+SUM('6.Verdelingsmatrix baten'!$AH$92:$AH$98)</f>
        <v>0</v>
      </c>
      <c r="F174" s="261">
        <f>+ABS(D174)+ABS(E174)</f>
        <v>0</v>
      </c>
      <c r="G174" s="248"/>
    </row>
    <row r="175" spans="1:7" x14ac:dyDescent="0.2">
      <c r="A175" s="248"/>
      <c r="B175" s="258"/>
      <c r="C175" s="258" t="s">
        <v>181</v>
      </c>
      <c r="D175" s="261">
        <f>+SUM('5.Verdelingsmatrix lasten'!$AF$113:$AF$116)</f>
        <v>0</v>
      </c>
      <c r="E175" s="261">
        <f>SUM('6.Verdelingsmatrix baten'!$AH$113:$AH$116)</f>
        <v>0</v>
      </c>
      <c r="F175" s="261">
        <f>+ABS(D175)+ABS(E175)</f>
        <v>0</v>
      </c>
      <c r="G175" s="248"/>
    </row>
    <row r="176" spans="1:7" x14ac:dyDescent="0.2">
      <c r="A176" s="248"/>
      <c r="B176" s="262"/>
      <c r="C176" s="262" t="s">
        <v>671</v>
      </c>
      <c r="D176" s="264">
        <f>+SUM('5.Verdelingsmatrix lasten'!$AF$134:$AF$137)</f>
        <v>0</v>
      </c>
      <c r="E176" s="264">
        <f>+SUM('6.Verdelingsmatrix baten'!$AH$134:$AH$137)</f>
        <v>0</v>
      </c>
      <c r="F176" s="264">
        <f>+ABS(D176)+ABS(E176)</f>
        <v>0</v>
      </c>
      <c r="G176" s="248"/>
    </row>
    <row r="177" spans="1:7" x14ac:dyDescent="0.2">
      <c r="A177" s="248"/>
      <c r="B177" s="235" t="s">
        <v>635</v>
      </c>
      <c r="C177" s="239" t="s">
        <v>668</v>
      </c>
      <c r="D177" s="261"/>
      <c r="E177" s="261"/>
      <c r="F177" s="253">
        <f>IF(VLOOKUP($A$170,'4.Informatie'!$B:$I,2,FALSE)="Begroting","-",SUM($F$172:$F$176))</f>
        <v>0</v>
      </c>
      <c r="G177" s="248"/>
    </row>
    <row r="178" spans="1:7" x14ac:dyDescent="0.2">
      <c r="A178" s="248"/>
      <c r="B178" s="235" t="s">
        <v>637</v>
      </c>
      <c r="C178" s="239" t="s">
        <v>636</v>
      </c>
      <c r="D178" s="261"/>
      <c r="E178" s="261"/>
      <c r="F178" s="253">
        <f>+$D$25</f>
        <v>333031</v>
      </c>
      <c r="G178" s="248"/>
    </row>
    <row r="179" spans="1:7" x14ac:dyDescent="0.2">
      <c r="A179" s="248"/>
      <c r="B179" s="235" t="s">
        <v>650</v>
      </c>
      <c r="C179" s="239" t="s">
        <v>643</v>
      </c>
      <c r="D179" s="265"/>
      <c r="E179" s="265"/>
      <c r="F179" s="266">
        <f>IF(VLOOKUP($A$170,'4.Informatie'!$B:$I,2,FALSE)="Begroting","-",IF(ISERROR(F177/F178),1,F177/F178))</f>
        <v>0</v>
      </c>
      <c r="G179" s="248"/>
    </row>
    <row r="180" spans="1:7" ht="13.1" x14ac:dyDescent="0.25">
      <c r="A180" s="248"/>
      <c r="B180" s="258"/>
      <c r="C180" s="239" t="s">
        <v>644</v>
      </c>
      <c r="D180" s="451" t="str">
        <f>IF(VLOOKUP($A$170,'4.Informatie'!$B:$I,2,FALSE)&lt;&gt;"Begroting",IF(F179&lt;=0.01,"voldoende","onvoldoende"), "nvt")</f>
        <v>voldoende</v>
      </c>
      <c r="E180" s="451"/>
      <c r="F180" s="451"/>
      <c r="G180" s="248"/>
    </row>
    <row r="181" spans="1:7" x14ac:dyDescent="0.2">
      <c r="A181" s="248"/>
      <c r="B181" s="248"/>
      <c r="C181" s="248"/>
      <c r="D181" s="248"/>
      <c r="E181" s="248"/>
      <c r="F181" s="248"/>
      <c r="G181" s="248"/>
    </row>
    <row r="183" spans="1:7" x14ac:dyDescent="0.2">
      <c r="A183" s="238" t="s">
        <v>672</v>
      </c>
      <c r="B183" s="248"/>
      <c r="C183" s="248" t="s">
        <v>630</v>
      </c>
      <c r="D183" s="248"/>
      <c r="E183" s="248"/>
      <c r="F183" s="248"/>
      <c r="G183" s="248"/>
    </row>
    <row r="184" spans="1:7" x14ac:dyDescent="0.2">
      <c r="A184" s="257" t="s">
        <v>547</v>
      </c>
      <c r="B184" s="258"/>
      <c r="C184" s="258"/>
      <c r="D184" s="267" t="s">
        <v>653</v>
      </c>
      <c r="E184" s="267" t="s">
        <v>654</v>
      </c>
      <c r="F184" s="267"/>
      <c r="G184" s="248"/>
    </row>
    <row r="185" spans="1:7" x14ac:dyDescent="0.2">
      <c r="A185" s="257" t="s">
        <v>19</v>
      </c>
      <c r="B185" s="258"/>
      <c r="C185" s="258"/>
      <c r="D185" s="239" t="s">
        <v>635</v>
      </c>
      <c r="E185" s="239" t="s">
        <v>637</v>
      </c>
      <c r="F185" s="239" t="s">
        <v>673</v>
      </c>
      <c r="G185" s="248"/>
    </row>
    <row r="186" spans="1:7" x14ac:dyDescent="0.2">
      <c r="A186" s="248"/>
      <c r="B186" s="271"/>
      <c r="C186" s="242" t="s">
        <v>379</v>
      </c>
      <c r="D186" s="272">
        <f>'5.Verdelingsmatrix lasten'!$AL$84</f>
        <v>346286</v>
      </c>
      <c r="E186" s="272">
        <f>'6.Verdelingsmatrix baten'!$AN$84</f>
        <v>383220</v>
      </c>
      <c r="F186" s="273"/>
      <c r="G186" s="248"/>
    </row>
    <row r="187" spans="1:7" x14ac:dyDescent="0.2">
      <c r="A187" s="248"/>
      <c r="B187" s="235"/>
      <c r="C187" s="239" t="s">
        <v>668</v>
      </c>
      <c r="D187" s="261"/>
      <c r="E187" s="261"/>
      <c r="F187" s="253" t="str">
        <f>IF(AND(VLOOKUP($A$184,'4.Informatie'!$B:$I,2,FALSE)="Realisatie",VLOOKUP($A$185,'4.Informatie'!$B:$I,2,FALSE)&lt;5),"-",ABS(D186-E186))</f>
        <v>-</v>
      </c>
      <c r="G187" s="248"/>
    </row>
    <row r="188" spans="1:7" x14ac:dyDescent="0.2">
      <c r="A188" s="248"/>
      <c r="B188" s="235"/>
      <c r="C188" s="239" t="s">
        <v>674</v>
      </c>
      <c r="D188" s="261"/>
      <c r="E188" s="261"/>
      <c r="F188" s="261">
        <v>50</v>
      </c>
      <c r="G188" s="248"/>
    </row>
    <row r="189" spans="1:7" ht="13.1" x14ac:dyDescent="0.25">
      <c r="A189" s="248"/>
      <c r="B189" s="258"/>
      <c r="C189" s="239" t="s">
        <v>644</v>
      </c>
      <c r="D189" s="451" t="str">
        <f>IF(AND(VLOOKUP($A$184,'4.Informatie'!$B:$I,2,FALSE)="Realisatie",VLOOKUP($A$185,'4.Informatie'!$B:$I,2,FALSE)&lt;5),"nvt",IF(F187&gt;F188,"onvoldoende","voldoende"))</f>
        <v>nvt</v>
      </c>
      <c r="E189" s="451"/>
      <c r="F189" s="451"/>
      <c r="G189" s="248"/>
    </row>
    <row r="190" spans="1:7" x14ac:dyDescent="0.2">
      <c r="A190" s="248"/>
      <c r="B190" s="248"/>
      <c r="C190" s="248"/>
      <c r="D190" s="248"/>
      <c r="E190" s="248"/>
      <c r="F190" s="248"/>
      <c r="G190" s="248"/>
    </row>
    <row r="192" spans="1:7" x14ac:dyDescent="0.2">
      <c r="A192" s="238" t="s">
        <v>675</v>
      </c>
      <c r="B192" s="248"/>
      <c r="C192" s="248" t="s">
        <v>631</v>
      </c>
      <c r="D192" s="248"/>
      <c r="E192" s="248"/>
      <c r="F192" s="248"/>
      <c r="G192" s="248"/>
    </row>
    <row r="193" spans="1:7" x14ac:dyDescent="0.2">
      <c r="A193" s="257" t="s">
        <v>547</v>
      </c>
      <c r="B193" s="258"/>
      <c r="C193" s="258"/>
      <c r="D193" s="239" t="s">
        <v>677</v>
      </c>
      <c r="E193" s="239" t="s">
        <v>678</v>
      </c>
      <c r="F193" s="267"/>
      <c r="G193" s="248"/>
    </row>
    <row r="194" spans="1:7" x14ac:dyDescent="0.2">
      <c r="A194" s="257" t="s">
        <v>19</v>
      </c>
      <c r="B194" s="258"/>
      <c r="C194" s="258"/>
      <c r="D194" s="239" t="s">
        <v>635</v>
      </c>
      <c r="E194" s="239" t="s">
        <v>637</v>
      </c>
      <c r="F194" s="239" t="s">
        <v>673</v>
      </c>
      <c r="G194" s="248"/>
    </row>
    <row r="195" spans="1:7" x14ac:dyDescent="0.2">
      <c r="A195" s="248"/>
      <c r="B195" s="271"/>
      <c r="C195" s="242" t="s">
        <v>679</v>
      </c>
      <c r="D195" s="272">
        <f>'7.Balansstanden'!$F$86</f>
        <v>880127</v>
      </c>
      <c r="E195" s="272">
        <f>'7.Balansstanden'!$F$87</f>
        <v>880128</v>
      </c>
      <c r="F195" s="273"/>
      <c r="G195" s="248"/>
    </row>
    <row r="196" spans="1:7" x14ac:dyDescent="0.2">
      <c r="A196" s="248"/>
      <c r="B196" s="235"/>
      <c r="C196" s="239" t="s">
        <v>668</v>
      </c>
      <c r="D196" s="261"/>
      <c r="E196" s="261"/>
      <c r="F196" s="253" t="str">
        <f>IF(AND(VLOOKUP($A$193,'4.Informatie'!$B:$I,2,FALSE)="Realisatie",VLOOKUP($A$194,'4.Informatie'!$B:$I,2,FALSE)=5),ABS(D195-E195),"-")</f>
        <v>-</v>
      </c>
      <c r="G196" s="248"/>
    </row>
    <row r="197" spans="1:7" x14ac:dyDescent="0.2">
      <c r="A197" s="248"/>
      <c r="B197" s="235"/>
      <c r="C197" s="239" t="s">
        <v>674</v>
      </c>
      <c r="D197" s="261"/>
      <c r="E197" s="261"/>
      <c r="F197" s="261">
        <v>50</v>
      </c>
      <c r="G197" s="248"/>
    </row>
    <row r="198" spans="1:7" ht="13.1" x14ac:dyDescent="0.25">
      <c r="A198" s="248"/>
      <c r="B198" s="258"/>
      <c r="C198" s="239" t="s">
        <v>644</v>
      </c>
      <c r="D198" s="451" t="str">
        <f>IF(AND(VLOOKUP($A$193,'4.Informatie'!$B:$I,2,FALSE)="Realisatie",VLOOKUP($A$194,'4.Informatie'!$B:$I,2,FALSE)=5),IF(F196&gt;F197,"onvoldoende","voldoende"),"nvt")</f>
        <v>nvt</v>
      </c>
      <c r="E198" s="451"/>
      <c r="F198" s="451"/>
      <c r="G198" s="248"/>
    </row>
    <row r="199" spans="1:7" x14ac:dyDescent="0.2">
      <c r="A199" s="248"/>
      <c r="B199" s="248"/>
      <c r="C199" s="248"/>
      <c r="D199" s="248"/>
      <c r="E199" s="248"/>
      <c r="F199" s="248"/>
      <c r="G199" s="248"/>
    </row>
    <row r="201" spans="1:7" x14ac:dyDescent="0.2">
      <c r="A201" s="238" t="s">
        <v>676</v>
      </c>
      <c r="B201" s="248"/>
      <c r="C201" s="248" t="s">
        <v>632</v>
      </c>
      <c r="D201" s="248"/>
      <c r="E201" s="248"/>
      <c r="F201" s="248"/>
      <c r="G201" s="248"/>
    </row>
    <row r="202" spans="1:7" x14ac:dyDescent="0.2">
      <c r="A202" s="257" t="s">
        <v>547</v>
      </c>
      <c r="B202" s="258"/>
      <c r="C202" s="258"/>
      <c r="D202" s="239" t="s">
        <v>677</v>
      </c>
      <c r="E202" s="239" t="s">
        <v>678</v>
      </c>
      <c r="F202" s="267"/>
      <c r="G202" s="248"/>
    </row>
    <row r="203" spans="1:7" x14ac:dyDescent="0.2">
      <c r="A203" s="257" t="s">
        <v>19</v>
      </c>
      <c r="B203" s="258"/>
      <c r="C203" s="258"/>
      <c r="D203" s="239" t="s">
        <v>635</v>
      </c>
      <c r="E203" s="239" t="s">
        <v>637</v>
      </c>
      <c r="F203" s="239" t="s">
        <v>673</v>
      </c>
      <c r="G203" s="248"/>
    </row>
    <row r="204" spans="1:7" x14ac:dyDescent="0.2">
      <c r="A204" s="248"/>
      <c r="B204" s="271"/>
      <c r="C204" s="242" t="s">
        <v>681</v>
      </c>
      <c r="D204" s="272">
        <f>'7.Balansstanden'!$H$86</f>
        <v>838061</v>
      </c>
      <c r="E204" s="272">
        <f>'7.Balansstanden'!$H$87</f>
        <v>801129</v>
      </c>
      <c r="F204" s="273"/>
      <c r="G204" s="248"/>
    </row>
    <row r="205" spans="1:7" x14ac:dyDescent="0.2">
      <c r="A205" s="248"/>
      <c r="B205" s="235"/>
      <c r="C205" s="239" t="s">
        <v>668</v>
      </c>
      <c r="D205" s="261"/>
      <c r="E205" s="261"/>
      <c r="F205" s="253" t="str">
        <f>IF(AND(VLOOKUP($A$202,'4.Informatie'!$B:$I,2,FALSE)="Realisatie",VLOOKUP($A$203,'4.Informatie'!$B:$I,2,FALSE)=5),ABS(D204-E204),"-")</f>
        <v>-</v>
      </c>
      <c r="G205" s="248"/>
    </row>
    <row r="206" spans="1:7" x14ac:dyDescent="0.2">
      <c r="A206" s="248"/>
      <c r="B206" s="235"/>
      <c r="C206" s="239" t="s">
        <v>674</v>
      </c>
      <c r="D206" s="261"/>
      <c r="E206" s="261"/>
      <c r="F206" s="261">
        <v>50</v>
      </c>
      <c r="G206" s="248"/>
    </row>
    <row r="207" spans="1:7" ht="13.1" x14ac:dyDescent="0.25">
      <c r="A207" s="248"/>
      <c r="B207" s="258"/>
      <c r="C207" s="239" t="s">
        <v>644</v>
      </c>
      <c r="D207" s="451" t="str">
        <f>IF(AND(VLOOKUP($A$202,'4.Informatie'!$B:$I,2,FALSE)="Realisatie",VLOOKUP($A$203,'4.Informatie'!$B:$I,2,FALSE)=5),IF(F205&gt;F206,"onvoldoende","voldoende"),"nvt")</f>
        <v>nvt</v>
      </c>
      <c r="E207" s="451"/>
      <c r="F207" s="451"/>
      <c r="G207" s="248"/>
    </row>
    <row r="208" spans="1:7" x14ac:dyDescent="0.2">
      <c r="A208" s="248"/>
      <c r="B208" s="248"/>
      <c r="C208" s="248"/>
      <c r="D208" s="248"/>
      <c r="E208" s="248"/>
      <c r="F208" s="248"/>
      <c r="G208" s="248"/>
    </row>
    <row r="210" spans="1:7" x14ac:dyDescent="0.2">
      <c r="A210" s="238" t="s">
        <v>680</v>
      </c>
      <c r="B210" s="248"/>
      <c r="C210" s="248" t="s">
        <v>731</v>
      </c>
      <c r="D210" s="248"/>
      <c r="E210" s="248"/>
      <c r="F210" s="248"/>
      <c r="G210" s="248"/>
    </row>
    <row r="211" spans="1:7" x14ac:dyDescent="0.2">
      <c r="A211" s="257" t="s">
        <v>547</v>
      </c>
      <c r="B211" s="258"/>
      <c r="C211" s="258"/>
      <c r="D211" s="267" t="s">
        <v>653</v>
      </c>
      <c r="E211" s="267" t="s">
        <v>654</v>
      </c>
      <c r="F211" s="267"/>
      <c r="G211" s="248"/>
    </row>
    <row r="212" spans="1:7" x14ac:dyDescent="0.2">
      <c r="A212" s="257" t="s">
        <v>19</v>
      </c>
      <c r="B212" s="258"/>
      <c r="C212" s="258"/>
      <c r="D212" s="239" t="s">
        <v>635</v>
      </c>
      <c r="E212" s="239" t="s">
        <v>637</v>
      </c>
      <c r="F212" s="239" t="s">
        <v>648</v>
      </c>
      <c r="G212" s="248"/>
    </row>
    <row r="213" spans="1:7" x14ac:dyDescent="0.2">
      <c r="A213" s="248"/>
      <c r="B213" s="259"/>
      <c r="C213" s="259" t="s">
        <v>684</v>
      </c>
      <c r="D213" s="260">
        <f>+'5.Verdelingsmatrix lasten'!$U$163</f>
        <v>0</v>
      </c>
      <c r="E213" s="260">
        <f>+'6.Verdelingsmatrix baten'!$V$163</f>
        <v>0</v>
      </c>
      <c r="F213" s="260">
        <f>+ABS(D213)+ABS(E213)</f>
        <v>0</v>
      </c>
      <c r="G213" s="248"/>
    </row>
    <row r="214" spans="1:7" x14ac:dyDescent="0.2">
      <c r="A214" s="248"/>
      <c r="B214" s="262"/>
      <c r="C214" s="262" t="s">
        <v>685</v>
      </c>
      <c r="D214" s="264">
        <f>+'5.Verdelingsmatrix lasten'!$AD$163</f>
        <v>0</v>
      </c>
      <c r="E214" s="264">
        <f>+'6.Verdelingsmatrix baten'!$AE$163</f>
        <v>0</v>
      </c>
      <c r="F214" s="264">
        <f>+ABS(D214)+ABS(E214)</f>
        <v>0</v>
      </c>
      <c r="G214" s="248"/>
    </row>
    <row r="215" spans="1:7" x14ac:dyDescent="0.2">
      <c r="A215" s="248"/>
      <c r="B215" s="235"/>
      <c r="C215" s="239" t="s">
        <v>668</v>
      </c>
      <c r="D215" s="261"/>
      <c r="E215" s="261"/>
      <c r="F215" s="253">
        <f>IF(VLOOKUP($A$211,'4.Informatie'!$B:$I,2,FALSE)="Begroting","-",SUM($F$213:$F$214))</f>
        <v>0</v>
      </c>
      <c r="G215" s="248"/>
    </row>
    <row r="216" spans="1:7" x14ac:dyDescent="0.2">
      <c r="A216" s="248"/>
      <c r="B216" s="235"/>
      <c r="C216" s="239" t="s">
        <v>674</v>
      </c>
      <c r="D216" s="261"/>
      <c r="E216" s="261"/>
      <c r="F216" s="261">
        <v>50</v>
      </c>
      <c r="G216" s="248"/>
    </row>
    <row r="217" spans="1:7" ht="13.1" x14ac:dyDescent="0.25">
      <c r="A217" s="248"/>
      <c r="B217" s="258"/>
      <c r="C217" s="239" t="s">
        <v>644</v>
      </c>
      <c r="D217" s="451" t="str">
        <f>IF(VLOOKUP($A$211,'4.Informatie'!$B:$I,2,FALSE)="Begroting","nvt",IF(F215&gt;F216,"onvoldoende","voldoende"))</f>
        <v>voldoende</v>
      </c>
      <c r="E217" s="451"/>
      <c r="F217" s="451"/>
      <c r="G217" s="248"/>
    </row>
    <row r="218" spans="1:7" x14ac:dyDescent="0.2">
      <c r="A218" s="248"/>
      <c r="B218" s="248"/>
      <c r="C218" s="248"/>
      <c r="D218" s="248"/>
      <c r="E218" s="248"/>
      <c r="F218" s="248"/>
      <c r="G218" s="248"/>
    </row>
  </sheetData>
  <mergeCells count="21">
    <mergeCell ref="D30:E30"/>
    <mergeCell ref="D27:E27"/>
    <mergeCell ref="D28:E28"/>
    <mergeCell ref="D29:E29"/>
    <mergeCell ref="A7:E7"/>
    <mergeCell ref="D21:E21"/>
    <mergeCell ref="D25:E25"/>
    <mergeCell ref="D26:E26"/>
    <mergeCell ref="D217:F217"/>
    <mergeCell ref="D198:F198"/>
    <mergeCell ref="D82:F82"/>
    <mergeCell ref="D152:K152"/>
    <mergeCell ref="D166:F166"/>
    <mergeCell ref="D207:F207"/>
    <mergeCell ref="D180:F180"/>
    <mergeCell ref="D189:F189"/>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2016-09-28T10:33:05Z</cp:lastPrinted>
  <dcterms:created xsi:type="dcterms:W3CDTF">2003-06-19T13:24:40Z</dcterms:created>
  <dcterms:modified xsi:type="dcterms:W3CDTF">2017-10-13T14:04:20Z</dcterms:modified>
</cp:coreProperties>
</file>