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3e kwartaal\"/>
    </mc:Choice>
  </mc:AlternateContent>
  <bookViews>
    <workbookView xWindow="0" yWindow="0" windowWidth="23996" windowHeight="9740"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'4.Informatie'!$A$1:$J$43</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'4.Informatie'!$A$1:$J$43</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'4.Informatie'!$A$1:$J$43</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M11" i="4" l="1"/>
  <c r="M10" i="4"/>
  <c r="A1" i="8"/>
  <c r="I73" i="8"/>
  <c r="I72" i="8"/>
  <c r="I71" i="8"/>
  <c r="I70" i="8"/>
  <c r="I69" i="8"/>
  <c r="I68" i="8"/>
  <c r="E176" i="9"/>
  <c r="E175" i="9"/>
  <c r="D176" i="9"/>
  <c r="F176" i="9" s="1"/>
  <c r="D175" i="9"/>
  <c r="E174" i="9"/>
  <c r="D174" i="9"/>
  <c r="E173" i="9"/>
  <c r="D173" i="9"/>
  <c r="F173" i="9" s="1"/>
  <c r="F175" i="9"/>
  <c r="B1" i="7"/>
  <c r="A1" i="6"/>
  <c r="H143" i="9" s="1"/>
  <c r="A1" i="5"/>
  <c r="G148"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AN154" i="6"/>
  <c r="AN153" i="6"/>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AN126" i="6"/>
  <c r="AN125" i="6"/>
  <c r="H121" i="9" s="1"/>
  <c r="AN124" i="6"/>
  <c r="AN123" i="6"/>
  <c r="AN122" i="6"/>
  <c r="AN121" i="6"/>
  <c r="AN120" i="6"/>
  <c r="AN119" i="6"/>
  <c r="AN118" i="6"/>
  <c r="AN117" i="6"/>
  <c r="AN116" i="6"/>
  <c r="AN115" i="6"/>
  <c r="AN114" i="6"/>
  <c r="AN113"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AL146" i="5"/>
  <c r="AL145" i="5"/>
  <c r="G138" i="9" s="1"/>
  <c r="AL144" i="5"/>
  <c r="AL143" i="5"/>
  <c r="G136" i="9" s="1"/>
  <c r="AL142" i="5"/>
  <c r="AL141" i="5"/>
  <c r="G134" i="9" s="1"/>
  <c r="AL140" i="5"/>
  <c r="AL139" i="5"/>
  <c r="G132" i="9" s="1"/>
  <c r="AL138" i="5"/>
  <c r="AL137" i="5"/>
  <c r="G130" i="9" s="1"/>
  <c r="AL136" i="5"/>
  <c r="AL135" i="5"/>
  <c r="G128" i="9" s="1"/>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AL126" i="5"/>
  <c r="AL125" i="5"/>
  <c r="AL124" i="5"/>
  <c r="AL123" i="5"/>
  <c r="AL122" i="5"/>
  <c r="AL121" i="5"/>
  <c r="AL120" i="5"/>
  <c r="AL119" i="5"/>
  <c r="AL118" i="5"/>
  <c r="AL117" i="5"/>
  <c r="AL116" i="5"/>
  <c r="AL115" i="5"/>
  <c r="AL114" i="5"/>
  <c r="AL113" i="5"/>
  <c r="AK110" i="5"/>
  <c r="AJ110" i="5"/>
  <c r="AI110" i="5"/>
  <c r="AH110" i="5"/>
  <c r="AH161" i="5" s="1"/>
  <c r="AG110" i="5"/>
  <c r="AF110" i="5"/>
  <c r="AE110" i="5"/>
  <c r="AD110" i="5"/>
  <c r="AC110" i="5"/>
  <c r="AB110" i="5"/>
  <c r="AB161" i="5" s="1"/>
  <c r="AA110" i="5"/>
  <c r="Z110" i="5"/>
  <c r="Y110" i="5"/>
  <c r="X110" i="5"/>
  <c r="W110" i="5"/>
  <c r="V110" i="5"/>
  <c r="U110" i="5"/>
  <c r="T110" i="5"/>
  <c r="S110" i="5"/>
  <c r="R110" i="5"/>
  <c r="R161" i="5" s="1"/>
  <c r="Q110" i="5"/>
  <c r="P110" i="5"/>
  <c r="O110" i="5"/>
  <c r="N110" i="5"/>
  <c r="M110" i="5"/>
  <c r="L110" i="5"/>
  <c r="K110" i="5"/>
  <c r="J110" i="5"/>
  <c r="I110" i="5"/>
  <c r="H110" i="5"/>
  <c r="G110" i="5"/>
  <c r="F110" i="5"/>
  <c r="E110" i="5"/>
  <c r="D110" i="5"/>
  <c r="C110" i="5"/>
  <c r="AL109" i="5"/>
  <c r="AL108" i="5"/>
  <c r="AL107" i="5"/>
  <c r="AL106" i="5"/>
  <c r="AL105" i="5"/>
  <c r="G104" i="9" s="1"/>
  <c r="AL104" i="5"/>
  <c r="AL103" i="5"/>
  <c r="G102" i="9" s="1"/>
  <c r="AL102" i="5"/>
  <c r="AL101" i="5"/>
  <c r="G100" i="9" s="1"/>
  <c r="AL100" i="5"/>
  <c r="AL99" i="5"/>
  <c r="G98" i="9" s="1"/>
  <c r="AL98" i="5"/>
  <c r="AL97" i="5"/>
  <c r="G96" i="9" s="1"/>
  <c r="AL96" i="5"/>
  <c r="AL95" i="5"/>
  <c r="G94" i="9" s="1"/>
  <c r="AL94" i="5"/>
  <c r="AL93" i="5"/>
  <c r="G92" i="9" s="1"/>
  <c r="AL92" i="5"/>
  <c r="AL91" i="5"/>
  <c r="G90" i="9" s="1"/>
  <c r="AL90" i="5"/>
  <c r="AL89" i="5"/>
  <c r="G88" i="9" s="1"/>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45" i="9"/>
  <c r="G141" i="9"/>
  <c r="G126" i="9"/>
  <c r="G122" i="9"/>
  <c r="G118" i="9"/>
  <c r="G114" i="9"/>
  <c r="G110" i="9"/>
  <c r="G101" i="9"/>
  <c r="D75" i="9"/>
  <c r="D71" i="9"/>
  <c r="D61" i="9"/>
  <c r="D57" i="9"/>
  <c r="D53" i="9"/>
  <c r="D49" i="9"/>
  <c r="D44" i="9"/>
  <c r="D38" i="9"/>
  <c r="H146" i="9"/>
  <c r="H141" i="9"/>
  <c r="H137" i="9"/>
  <c r="H133" i="9"/>
  <c r="J130" i="9"/>
  <c r="J128" i="9"/>
  <c r="H123" i="9"/>
  <c r="H117" i="9"/>
  <c r="H113" i="9"/>
  <c r="H109" i="9"/>
  <c r="H103" i="9"/>
  <c r="H99" i="9"/>
  <c r="H92" i="9"/>
  <c r="H88" i="9"/>
  <c r="E71" i="9"/>
  <c r="E67" i="9"/>
  <c r="E63" i="9"/>
  <c r="E57" i="9"/>
  <c r="E49" i="9"/>
  <c r="E44" i="9"/>
  <c r="E40" i="9"/>
  <c r="E36" i="9"/>
  <c r="J88" i="9"/>
  <c r="J90" i="9"/>
  <c r="J92" i="9"/>
  <c r="J94" i="9"/>
  <c r="J96" i="9"/>
  <c r="J109" i="9"/>
  <c r="J111" i="9"/>
  <c r="E38" i="9" l="1"/>
  <c r="E42" i="9"/>
  <c r="E46" i="9"/>
  <c r="E53" i="9"/>
  <c r="E61" i="9"/>
  <c r="E65" i="9"/>
  <c r="E69" i="9"/>
  <c r="E75" i="9"/>
  <c r="H90" i="9"/>
  <c r="H97" i="9"/>
  <c r="H101" i="9"/>
  <c r="H105" i="9"/>
  <c r="H111" i="9"/>
  <c r="H115" i="9"/>
  <c r="H119" i="9"/>
  <c r="H125" i="9"/>
  <c r="H135" i="9"/>
  <c r="H139" i="9"/>
  <c r="H95" i="9"/>
  <c r="H107" i="9"/>
  <c r="H131" i="9"/>
  <c r="K109" i="9"/>
  <c r="J112" i="9"/>
  <c r="J110" i="9"/>
  <c r="J97" i="9"/>
  <c r="J95" i="9"/>
  <c r="J93" i="9"/>
  <c r="J91" i="9"/>
  <c r="J89" i="9"/>
  <c r="J127" i="9"/>
  <c r="J129" i="9"/>
  <c r="D40" i="9"/>
  <c r="D47" i="9"/>
  <c r="D51" i="9"/>
  <c r="D55" i="9"/>
  <c r="D59" i="9"/>
  <c r="D67" i="9"/>
  <c r="D73" i="9"/>
  <c r="D77" i="9"/>
  <c r="G108" i="9"/>
  <c r="G112" i="9"/>
  <c r="G116" i="9"/>
  <c r="G120" i="9"/>
  <c r="G124" i="9"/>
  <c r="G135" i="9"/>
  <c r="G143" i="9"/>
  <c r="G147" i="9"/>
  <c r="D36" i="9"/>
  <c r="D39" i="9"/>
  <c r="D42" i="9"/>
  <c r="D46" i="9"/>
  <c r="D48" i="9"/>
  <c r="D50" i="9"/>
  <c r="D52" i="9"/>
  <c r="D54" i="9"/>
  <c r="D56" i="9"/>
  <c r="D58" i="9"/>
  <c r="D60" i="9"/>
  <c r="D62" i="9"/>
  <c r="D70" i="9"/>
  <c r="D72" i="9"/>
  <c r="D74" i="9"/>
  <c r="D76" i="9"/>
  <c r="D78" i="9"/>
  <c r="G106" i="9"/>
  <c r="G109" i="9"/>
  <c r="G111" i="9"/>
  <c r="G113" i="9"/>
  <c r="G115" i="9"/>
  <c r="G117" i="9"/>
  <c r="G119" i="9"/>
  <c r="G121" i="9"/>
  <c r="G123" i="9"/>
  <c r="G125" i="9"/>
  <c r="G131" i="9"/>
  <c r="G139" i="9"/>
  <c r="G142" i="9"/>
  <c r="G144" i="9"/>
  <c r="G146" i="9"/>
  <c r="G89" i="9"/>
  <c r="G91" i="9"/>
  <c r="G93" i="9"/>
  <c r="G95" i="9"/>
  <c r="G97" i="9"/>
  <c r="G99" i="9"/>
  <c r="G103" i="9"/>
  <c r="G105" i="9"/>
  <c r="G107" i="9"/>
  <c r="G127" i="9"/>
  <c r="G129" i="9"/>
  <c r="G133" i="9"/>
  <c r="D65" i="9"/>
  <c r="G137" i="9"/>
  <c r="D69" i="9"/>
  <c r="H147" i="9"/>
  <c r="AN159" i="6"/>
  <c r="AN148" i="6"/>
  <c r="V161" i="6"/>
  <c r="D161" i="6"/>
  <c r="AJ161" i="6"/>
  <c r="AH161" i="6"/>
  <c r="Z161" i="6"/>
  <c r="AL161" i="6"/>
  <c r="AF161" i="6"/>
  <c r="R161" i="6"/>
  <c r="L161" i="6"/>
  <c r="T161" i="6"/>
  <c r="P161" i="6"/>
  <c r="N161" i="6"/>
  <c r="X161" i="6"/>
  <c r="H161" i="6"/>
  <c r="AB161" i="6"/>
  <c r="F161" i="6"/>
  <c r="AD161" i="6"/>
  <c r="W161" i="6"/>
  <c r="AM161" i="6"/>
  <c r="AK161" i="6"/>
  <c r="AI161" i="6"/>
  <c r="AG161" i="6"/>
  <c r="AE161" i="6"/>
  <c r="AC161" i="6"/>
  <c r="AA161" i="6"/>
  <c r="Y161" i="6"/>
  <c r="U161" i="6"/>
  <c r="S161" i="6"/>
  <c r="Q161" i="6"/>
  <c r="O161" i="6"/>
  <c r="M161" i="6"/>
  <c r="K161" i="6"/>
  <c r="J161" i="6"/>
  <c r="AN131" i="6"/>
  <c r="I161" i="6"/>
  <c r="G161" i="6"/>
  <c r="E161" i="6"/>
  <c r="AN82" i="6"/>
  <c r="AN76" i="6"/>
  <c r="AN68" i="6"/>
  <c r="AN55" i="6"/>
  <c r="AN39" i="6"/>
  <c r="AL84" i="6"/>
  <c r="AF84" i="6"/>
  <c r="AD84" i="6"/>
  <c r="AD163" i="6" s="1"/>
  <c r="AB84" i="6"/>
  <c r="Z84" i="6"/>
  <c r="Z163" i="6" s="1"/>
  <c r="V84" i="6"/>
  <c r="T84" i="6"/>
  <c r="R84" i="6"/>
  <c r="R163" i="6" s="1"/>
  <c r="L84" i="6"/>
  <c r="L163" i="6" s="1"/>
  <c r="J84" i="6"/>
  <c r="H84" i="6"/>
  <c r="F84" i="6"/>
  <c r="F163" i="6" s="1"/>
  <c r="D84" i="6"/>
  <c r="AN32" i="6"/>
  <c r="P84" i="6"/>
  <c r="P163" i="6" s="1"/>
  <c r="N84" i="6"/>
  <c r="N163" i="6" s="1"/>
  <c r="X84" i="6"/>
  <c r="AN24" i="6"/>
  <c r="AJ161" i="5"/>
  <c r="L161" i="5"/>
  <c r="P161" i="5"/>
  <c r="AL159" i="5"/>
  <c r="D68" i="9"/>
  <c r="D64" i="9"/>
  <c r="D63" i="9"/>
  <c r="F63" i="9" s="1"/>
  <c r="AF161" i="5"/>
  <c r="V161" i="5"/>
  <c r="H161" i="5"/>
  <c r="Z161" i="5"/>
  <c r="J161" i="5"/>
  <c r="D161" i="5"/>
  <c r="F161" i="5"/>
  <c r="AD161" i="5"/>
  <c r="X161" i="5"/>
  <c r="T161" i="5"/>
  <c r="N161" i="5"/>
  <c r="AL131" i="5"/>
  <c r="D45" i="9"/>
  <c r="D43" i="9"/>
  <c r="D41" i="9"/>
  <c r="D37" i="9"/>
  <c r="I141" i="9"/>
  <c r="AL76" i="5"/>
  <c r="AG84" i="5"/>
  <c r="E84" i="5"/>
  <c r="Q84" i="5"/>
  <c r="AL68" i="5"/>
  <c r="AL45" i="5"/>
  <c r="AL39" i="5"/>
  <c r="I84" i="5"/>
  <c r="G84" i="5"/>
  <c r="AK84" i="5"/>
  <c r="O84" i="5"/>
  <c r="W84" i="5"/>
  <c r="H84" i="5"/>
  <c r="AI84" i="5"/>
  <c r="AH84" i="5"/>
  <c r="AH163" i="5" s="1"/>
  <c r="AF84" i="5"/>
  <c r="AF163" i="5" s="1"/>
  <c r="AE84" i="5"/>
  <c r="AD84" i="5"/>
  <c r="AB84" i="5"/>
  <c r="AB163" i="5" s="1"/>
  <c r="AA84" i="5"/>
  <c r="Z84" i="5"/>
  <c r="Z163" i="5" s="1"/>
  <c r="X84" i="5"/>
  <c r="X163" i="5" s="1"/>
  <c r="V84" i="5"/>
  <c r="V163" i="5" s="1"/>
  <c r="T84" i="5"/>
  <c r="S84" i="5"/>
  <c r="P84" i="5"/>
  <c r="M84" i="5"/>
  <c r="L84" i="5"/>
  <c r="L163" i="5" s="1"/>
  <c r="K84" i="5"/>
  <c r="D84" i="5"/>
  <c r="AL24" i="5"/>
  <c r="F40" i="9"/>
  <c r="E37" i="9"/>
  <c r="E39" i="9"/>
  <c r="F39" i="9" s="1"/>
  <c r="E41" i="9"/>
  <c r="E43" i="9"/>
  <c r="E45" i="9"/>
  <c r="E47" i="9"/>
  <c r="F47" i="9" s="1"/>
  <c r="E51" i="9"/>
  <c r="F51" i="9" s="1"/>
  <c r="E55" i="9"/>
  <c r="E59" i="9"/>
  <c r="F59" i="9" s="1"/>
  <c r="E62" i="9"/>
  <c r="F62" i="9" s="1"/>
  <c r="E64" i="9"/>
  <c r="E66" i="9"/>
  <c r="E68" i="9"/>
  <c r="E70" i="9"/>
  <c r="F70" i="9" s="1"/>
  <c r="E73" i="9"/>
  <c r="F73" i="9" s="1"/>
  <c r="E77" i="9"/>
  <c r="F77" i="9" s="1"/>
  <c r="H89" i="9"/>
  <c r="I89" i="9" s="1"/>
  <c r="H91" i="9"/>
  <c r="I91" i="9" s="1"/>
  <c r="H94" i="9"/>
  <c r="I94" i="9" s="1"/>
  <c r="H96" i="9"/>
  <c r="I96" i="9" s="1"/>
  <c r="H98" i="9"/>
  <c r="I98" i="9" s="1"/>
  <c r="H100" i="9"/>
  <c r="I100" i="9" s="1"/>
  <c r="H102" i="9"/>
  <c r="I102" i="9" s="1"/>
  <c r="H104" i="9"/>
  <c r="I104" i="9" s="1"/>
  <c r="H106" i="9"/>
  <c r="I106" i="9" s="1"/>
  <c r="H108" i="9"/>
  <c r="I108" i="9" s="1"/>
  <c r="H110" i="9"/>
  <c r="I110" i="9" s="1"/>
  <c r="H112" i="9"/>
  <c r="I112" i="9" s="1"/>
  <c r="H114" i="9"/>
  <c r="I114" i="9" s="1"/>
  <c r="H116" i="9"/>
  <c r="I116" i="9" s="1"/>
  <c r="H118" i="9"/>
  <c r="I118" i="9" s="1"/>
  <c r="H120" i="9"/>
  <c r="I120" i="9" s="1"/>
  <c r="H122" i="9"/>
  <c r="I122" i="9" s="1"/>
  <c r="H124" i="9"/>
  <c r="I124" i="9" s="1"/>
  <c r="H126" i="9"/>
  <c r="I126" i="9" s="1"/>
  <c r="H127" i="9"/>
  <c r="I127" i="9" s="1"/>
  <c r="H128" i="9"/>
  <c r="I128" i="9" s="1"/>
  <c r="H129" i="9"/>
  <c r="I129" i="9" s="1"/>
  <c r="H130" i="9"/>
  <c r="I130" i="9" s="1"/>
  <c r="H132" i="9"/>
  <c r="I132" i="9" s="1"/>
  <c r="H134" i="9"/>
  <c r="I134" i="9" s="1"/>
  <c r="H136" i="9"/>
  <c r="I136" i="9" s="1"/>
  <c r="H138" i="9"/>
  <c r="I138" i="9" s="1"/>
  <c r="H140" i="9"/>
  <c r="H142" i="9"/>
  <c r="I142" i="9" s="1"/>
  <c r="H145" i="9"/>
  <c r="I145" i="9" s="1"/>
  <c r="H93" i="9"/>
  <c r="I93" i="9" s="1"/>
  <c r="E48" i="9"/>
  <c r="F48" i="9" s="1"/>
  <c r="E50" i="9"/>
  <c r="F50" i="9" s="1"/>
  <c r="E52" i="9"/>
  <c r="F52" i="9" s="1"/>
  <c r="E54" i="9"/>
  <c r="F54" i="9" s="1"/>
  <c r="E56" i="9"/>
  <c r="F56" i="9" s="1"/>
  <c r="E58" i="9"/>
  <c r="F58" i="9" s="1"/>
  <c r="E60" i="9"/>
  <c r="F60" i="9" s="1"/>
  <c r="E72" i="9"/>
  <c r="F72" i="9" s="1"/>
  <c r="H144" i="9"/>
  <c r="I144" i="9" s="1"/>
  <c r="E76" i="9"/>
  <c r="F76" i="9" s="1"/>
  <c r="H148" i="9"/>
  <c r="I148" i="9" s="1"/>
  <c r="G140" i="9"/>
  <c r="F36" i="9"/>
  <c r="F38" i="9"/>
  <c r="F42" i="9"/>
  <c r="F44" i="9"/>
  <c r="F46" i="9"/>
  <c r="I95" i="9"/>
  <c r="I97" i="9"/>
  <c r="I99" i="9"/>
  <c r="I101" i="9"/>
  <c r="I103" i="9"/>
  <c r="I105" i="9"/>
  <c r="I107" i="9"/>
  <c r="I109" i="9"/>
  <c r="I111" i="9"/>
  <c r="I113" i="9"/>
  <c r="I115" i="9"/>
  <c r="I117" i="9"/>
  <c r="I119" i="9"/>
  <c r="I121" i="9"/>
  <c r="I123" i="9"/>
  <c r="I125" i="9"/>
  <c r="I133" i="9"/>
  <c r="I137" i="9"/>
  <c r="X163" i="6"/>
  <c r="D66" i="9"/>
  <c r="I135" i="9"/>
  <c r="F55" i="9"/>
  <c r="I143" i="9"/>
  <c r="I147" i="9"/>
  <c r="F49" i="9"/>
  <c r="F53" i="9"/>
  <c r="F57" i="9"/>
  <c r="F61" i="9"/>
  <c r="F65" i="9"/>
  <c r="F67" i="9"/>
  <c r="F69" i="9"/>
  <c r="F71" i="9"/>
  <c r="F75" i="9"/>
  <c r="I88" i="9"/>
  <c r="I90" i="9"/>
  <c r="I92" i="9"/>
  <c r="I131" i="9"/>
  <c r="I139" i="9"/>
  <c r="I146" i="9"/>
  <c r="D172" i="9"/>
  <c r="C161" i="6"/>
  <c r="AN110" i="6"/>
  <c r="E74" i="9"/>
  <c r="F74" i="9" s="1"/>
  <c r="E78" i="9"/>
  <c r="F78" i="9" s="1"/>
  <c r="AN19" i="6"/>
  <c r="AI84" i="6"/>
  <c r="AI163" i="6" s="1"/>
  <c r="E158" i="9" s="1"/>
  <c r="AK84" i="6"/>
  <c r="AK163" i="6" s="1"/>
  <c r="E160" i="9" s="1"/>
  <c r="C84" i="5"/>
  <c r="F84" i="5"/>
  <c r="J84" i="5"/>
  <c r="J163" i="5" s="1"/>
  <c r="N84" i="5"/>
  <c r="R84" i="5"/>
  <c r="R163" i="5" s="1"/>
  <c r="U84" i="5"/>
  <c r="Y84" i="5"/>
  <c r="AC84" i="5"/>
  <c r="AJ84" i="5"/>
  <c r="AJ163" i="5" s="1"/>
  <c r="AL32" i="5"/>
  <c r="AL55" i="5"/>
  <c r="AL82" i="5"/>
  <c r="AL148" i="5"/>
  <c r="AH84" i="6"/>
  <c r="AH163" i="6" s="1"/>
  <c r="AJ84" i="6"/>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D143" i="9"/>
  <c r="K143" i="9" s="1"/>
  <c r="D141" i="9"/>
  <c r="D139" i="9"/>
  <c r="K139" i="9" s="1"/>
  <c r="D137" i="9"/>
  <c r="D135" i="9"/>
  <c r="K135" i="9" s="1"/>
  <c r="D133" i="9"/>
  <c r="D131" i="9"/>
  <c r="K131" i="9" s="1"/>
  <c r="E128" i="9"/>
  <c r="F128" i="9" s="1"/>
  <c r="D127" i="9"/>
  <c r="D125" i="9"/>
  <c r="D123" i="9"/>
  <c r="K123" i="9" s="1"/>
  <c r="D121" i="9"/>
  <c r="D119" i="9"/>
  <c r="K119" i="9" s="1"/>
  <c r="D117" i="9"/>
  <c r="D115" i="9"/>
  <c r="K115" i="9" s="1"/>
  <c r="D113" i="9"/>
  <c r="E110" i="9"/>
  <c r="D109" i="9"/>
  <c r="D107" i="9"/>
  <c r="K107" i="9" s="1"/>
  <c r="D105" i="9"/>
  <c r="D103" i="9"/>
  <c r="K103" i="9" s="1"/>
  <c r="D101" i="9"/>
  <c r="D99" i="9"/>
  <c r="K99" i="9" s="1"/>
  <c r="E97" i="9"/>
  <c r="D96" i="9"/>
  <c r="E93" i="9"/>
  <c r="D92" i="9"/>
  <c r="E89" i="9"/>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D90" i="9"/>
  <c r="AL110" i="5"/>
  <c r="F205" i="9"/>
  <c r="E19" i="9" s="1"/>
  <c r="D207" i="9"/>
  <c r="D19" i="9" s="1"/>
  <c r="F196" i="9"/>
  <c r="E18" i="9" s="1"/>
  <c r="D198" i="9"/>
  <c r="D18" i="9" s="1"/>
  <c r="K130" i="9"/>
  <c r="K128" i="9"/>
  <c r="K112" i="9"/>
  <c r="K110" i="9"/>
  <c r="K97" i="9"/>
  <c r="K95" i="9"/>
  <c r="K93" i="9"/>
  <c r="K91" i="9"/>
  <c r="K89" i="9"/>
  <c r="K129" i="9"/>
  <c r="K111" i="9"/>
  <c r="K94" i="9"/>
  <c r="K90" i="9"/>
  <c r="D27" i="9"/>
  <c r="C161" i="5"/>
  <c r="E161" i="5"/>
  <c r="E163" i="5" s="1"/>
  <c r="G161" i="5"/>
  <c r="I161" i="5"/>
  <c r="K161" i="5"/>
  <c r="M161" i="5"/>
  <c r="M163" i="5" s="1"/>
  <c r="O161" i="5"/>
  <c r="Q161" i="5"/>
  <c r="Q163" i="5" s="1"/>
  <c r="S161" i="5"/>
  <c r="U161" i="5"/>
  <c r="U163" i="5" s="1"/>
  <c r="D213" i="9" s="1"/>
  <c r="W161" i="5"/>
  <c r="W163" i="5" s="1"/>
  <c r="Y161" i="5"/>
  <c r="AA161" i="5"/>
  <c r="AC161" i="5"/>
  <c r="AE161" i="5"/>
  <c r="AG161" i="5"/>
  <c r="AI161" i="5"/>
  <c r="AK161" i="5"/>
  <c r="C84" i="6"/>
  <c r="E84" i="6"/>
  <c r="E163" i="6" s="1"/>
  <c r="G84" i="6"/>
  <c r="G163" i="6" s="1"/>
  <c r="I84" i="6"/>
  <c r="I163" i="6" s="1"/>
  <c r="K84" i="6"/>
  <c r="K163" i="6" s="1"/>
  <c r="M84" i="6"/>
  <c r="M163" i="6" s="1"/>
  <c r="O84" i="6"/>
  <c r="O163" i="6" s="1"/>
  <c r="Q84" i="6"/>
  <c r="Q163" i="6" s="1"/>
  <c r="S84" i="6"/>
  <c r="S163" i="6" s="1"/>
  <c r="U84" i="6"/>
  <c r="U163" i="6" s="1"/>
  <c r="W84" i="6"/>
  <c r="W163" i="6" s="1"/>
  <c r="Y84" i="6"/>
  <c r="Y163" i="6" s="1"/>
  <c r="AA84" i="6"/>
  <c r="AA163" i="6" s="1"/>
  <c r="AC84" i="6"/>
  <c r="AC163" i="6" s="1"/>
  <c r="AE84" i="6"/>
  <c r="AE163" i="6" s="1"/>
  <c r="E214" i="9" s="1"/>
  <c r="AG84" i="6"/>
  <c r="AG163" i="6" s="1"/>
  <c r="AM84" i="6"/>
  <c r="AM163" i="6" s="1"/>
  <c r="E162" i="9" s="1"/>
  <c r="K88" i="9"/>
  <c r="K96" i="9"/>
  <c r="K145" i="9" l="1"/>
  <c r="F95" i="9"/>
  <c r="F89" i="9"/>
  <c r="F93" i="9"/>
  <c r="F97" i="9"/>
  <c r="K101" i="9"/>
  <c r="K105" i="9"/>
  <c r="K113" i="9"/>
  <c r="K117" i="9"/>
  <c r="K121" i="9"/>
  <c r="K125" i="9"/>
  <c r="K133" i="9"/>
  <c r="K137" i="9"/>
  <c r="K141" i="9"/>
  <c r="AJ163" i="6"/>
  <c r="E159" i="9" s="1"/>
  <c r="V163" i="6"/>
  <c r="E213" i="9" s="1"/>
  <c r="F213" i="9" s="1"/>
  <c r="F215" i="9" s="1"/>
  <c r="E20" i="9" s="1"/>
  <c r="AL163" i="6"/>
  <c r="E161" i="9" s="1"/>
  <c r="AF163" i="6"/>
  <c r="D163" i="6"/>
  <c r="T163" i="6"/>
  <c r="AN161" i="6"/>
  <c r="H163" i="6"/>
  <c r="AB163" i="6"/>
  <c r="J163" i="6"/>
  <c r="F66" i="9"/>
  <c r="I140" i="9"/>
  <c r="F41" i="9"/>
  <c r="F45" i="9"/>
  <c r="F64" i="9"/>
  <c r="F37" i="9"/>
  <c r="F43" i="9"/>
  <c r="F68" i="9"/>
  <c r="H163" i="5"/>
  <c r="P163" i="5"/>
  <c r="AD163" i="5"/>
  <c r="D214" i="9" s="1"/>
  <c r="F214" i="9" s="1"/>
  <c r="D163" i="5"/>
  <c r="F163" i="5"/>
  <c r="N163" i="5"/>
  <c r="T163" i="5"/>
  <c r="AC163" i="5"/>
  <c r="I163" i="5"/>
  <c r="AK163" i="5"/>
  <c r="AK165" i="5" s="1"/>
  <c r="AG163" i="5"/>
  <c r="D158" i="9" s="1"/>
  <c r="F158" i="9" s="1"/>
  <c r="S163" i="5"/>
  <c r="G163" i="5"/>
  <c r="AE163" i="5"/>
  <c r="K163" i="5"/>
  <c r="O163" i="5"/>
  <c r="D159" i="9"/>
  <c r="F159" i="9" s="1"/>
  <c r="AI163" i="5"/>
  <c r="D160" i="9" s="1"/>
  <c r="F160" i="9" s="1"/>
  <c r="AA163" i="5"/>
  <c r="Y163" i="5"/>
  <c r="D162" i="9"/>
  <c r="F162" i="9" s="1"/>
  <c r="D161" i="9"/>
  <c r="F79" i="9"/>
  <c r="E172" i="9"/>
  <c r="F172" i="9" s="1"/>
  <c r="F177" i="9" s="1"/>
  <c r="K98" i="9"/>
  <c r="K150" i="9" s="1"/>
  <c r="K106" i="9"/>
  <c r="K116" i="9"/>
  <c r="K124" i="9"/>
  <c r="K134" i="9"/>
  <c r="K142" i="9"/>
  <c r="K100" i="9"/>
  <c r="K108" i="9"/>
  <c r="K114" i="9"/>
  <c r="K122" i="9"/>
  <c r="K136" i="9"/>
  <c r="K144" i="9"/>
  <c r="F110" i="9"/>
  <c r="AL84" i="5"/>
  <c r="D217" i="9"/>
  <c r="D20" i="9" s="1"/>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F142" i="9"/>
  <c r="J142" i="9" s="1"/>
  <c r="F144" i="9"/>
  <c r="J144" i="9" s="1"/>
  <c r="F146" i="9"/>
  <c r="J146" i="9" s="1"/>
  <c r="F148" i="9"/>
  <c r="J148" i="9" s="1"/>
  <c r="F163" i="9"/>
  <c r="K151" i="9"/>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F161" i="9" l="1"/>
  <c r="AH165" i="5"/>
  <c r="AJ165" i="5"/>
  <c r="AN161" i="5"/>
  <c r="J140" i="9"/>
  <c r="AG165" i="5"/>
  <c r="AI165" i="5"/>
  <c r="D186" i="9"/>
  <c r="AN84" i="5"/>
  <c r="F187" i="9"/>
  <c r="D189" i="9" s="1"/>
  <c r="D17" i="9" s="1"/>
  <c r="J149" i="9"/>
  <c r="AL163" i="5"/>
  <c r="D25" i="9"/>
  <c r="E14" i="9"/>
  <c r="D152" i="9"/>
  <c r="D14" i="9" s="1"/>
  <c r="AN163" i="6"/>
  <c r="D26" i="9"/>
  <c r="D28" i="9" s="1"/>
  <c r="D29" i="9" s="1"/>
  <c r="E17" i="9" l="1"/>
  <c r="AL165" i="5"/>
  <c r="AN163" i="5"/>
  <c r="E12" i="9"/>
  <c r="D30" i="9"/>
  <c r="D12" i="9" s="1"/>
  <c r="F178" i="9"/>
  <c r="F179" i="9" s="1"/>
  <c r="F80" i="9"/>
  <c r="F81" i="9" s="1"/>
  <c r="F164" i="9"/>
  <c r="F165" i="9" s="1"/>
  <c r="D82" i="9" l="1"/>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<sst xmlns="http://schemas.openxmlformats.org/spreadsheetml/2006/main" count="1503" uniqueCount="780">
  <si>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</si>
  <si>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</si>
  <si>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</si>
  <si>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</si>
  <si>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</si>
  <si>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</si>
  <si>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</si>
  <si>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</si>
  <si>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</si>
  <si>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</si>
  <si>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</si>
  <si>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</si>
  <si>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</si>
  <si>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</si>
  <si>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</si>
  <si>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</si>
  <si>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</si>
  <si>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</si>
  <si>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</si>
  <si>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</si>
  <si>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</si>
  <si>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</si>
  <si>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</si>
  <si>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</si>
  <si>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</si>
  <si>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</si>
  <si>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</si>
  <si>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</si>
  <si>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</si>
  <si>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</si>
  <si>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</si>
  <si>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</si>
  <si>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</si>
  <si>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</si>
  <si>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</si>
  <si>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</si>
  <si>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</si>
  <si>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</si>
  <si>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</si>
  <si>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</si>
  <si>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</si>
  <si>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</si>
  <si>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</si>
  <si>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</si>
  <si>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</si>
  <si>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</si>
  <si>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</si>
  <si>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</si>
  <si>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</si>
  <si>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</si>
  <si>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</si>
  <si>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</si>
  <si>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</si>
  <si>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</si>
  <si>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</si>
  <si>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</si>
  <si>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</si>
  <si>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</si>
  <si>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</si>
  <si>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</si>
  <si>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</si>
  <si>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</si>
  <si>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</si>
  <si>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</si>
  <si>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</si>
  <si>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</si>
  <si>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</si>
  <si>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</si>
  <si>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</si>
  <si>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</si>
  <si>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</si>
  <si>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</si>
  <si>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</si>
  <si>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</si>
  <si>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</si>
  <si>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</si>
  <si>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</si>
  <si>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</si>
  <si>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</si>
  <si>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</si>
  <si>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</si>
  <si>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</si>
  <si>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</si>
  <si>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</si>
  <si>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</si>
  <si>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</si>
  <si>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</si>
  <si>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</si>
  <si>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</si>
  <si>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</si>
  <si>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</si>
  <si>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</si>
  <si>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</si>
  <si>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</si>
  <si>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</si>
  <si>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</si>
  <si>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</si>
  <si>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</si>
  <si>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</si>
  <si>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</si>
  <si>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</si>
  <si>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</si>
  <si>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</si>
  <si>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</si>
  <si>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</si>
  <si>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</si>
  <si>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</si>
  <si>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</si>
  <si>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</si>
  <si>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</si>
  <si>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</si>
  <si>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</si>
  <si>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</si>
  <si>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</si>
  <si>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</si>
  <si>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</si>
  <si>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</si>
  <si>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</si>
  <si>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</si>
  <si>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</si>
  <si>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</si>
  <si>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</si>
  <si>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</si>
  <si>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</si>
  <si>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</si>
  <si>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</si>
  <si>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</si>
  <si>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</si>
  <si>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</si>
  <si>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</si>
  <si>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</si>
  <si>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</si>
  <si>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</si>
  <si>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</si>
  <si>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</si>
  <si>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</si>
  <si>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</si>
  <si>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</si>
  <si>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</si>
  <si>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</si>
  <si>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</si>
  <si>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</si>
  <si>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</si>
  <si>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</si>
  <si>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</si>
  <si>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</si>
  <si>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</si>
  <si>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</si>
  <si>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</si>
  <si>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</si>
  <si>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</si>
  <si>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</si>
  <si>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</si>
  <si>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</si>
  <si>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</si>
  <si>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</si>
  <si>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</si>
  <si>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</si>
  <si>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</si>
  <si>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</si>
  <si>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</si>
  <si>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</si>
  <si>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</si>
  <si>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</si>
  <si>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</si>
  <si>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</si>
  <si>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</si>
  <si>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</si>
  <si>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</si>
  <si>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</si>
  <si>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</si>
  <si>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</si>
  <si>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</si>
  <si>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</si>
  <si>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</si>
  <si>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</si>
  <si>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</si>
  <si>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</si>
  <si>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</si>
  <si>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</si>
  <si>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</si>
  <si>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</si>
  <si>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</si>
  <si>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</si>
  <si>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</si>
  <si>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</si>
  <si>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</si>
  <si>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</si>
  <si>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</si>
  <si>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</si>
  <si>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</si>
  <si>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</si>
  <si>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</si>
  <si>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</si>
  <si>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</si>
  <si>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</si>
  <si>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</si>
  <si>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</si>
  <si>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</si>
  <si>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</si>
  <si>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</si>
  <si>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</si>
  <si>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</si>
  <si>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</si>
  <si>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</si>
  <si>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</si>
  <si>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</si>
  <si>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</si>
  <si>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</si>
  <si>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</si>
  <si>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</si>
  <si>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</si>
  <si>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</si>
  <si>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</si>
  <si>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</si>
  <si>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</si>
  <si>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</si>
  <si>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</si>
  <si>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</si>
  <si>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</si>
  <si>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</si>
  <si>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</si>
  <si>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</si>
  <si>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</si>
  <si>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</si>
  <si>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</si>
  <si>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</si>
  <si>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</si>
  <si>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</si>
  <si>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</si>
  <si>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</si>
  <si>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</si>
  <si>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</si>
  <si>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</si>
  <si>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</si>
  <si>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</si>
  <si>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</si>
  <si>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</si>
  <si>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</si>
  <si>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</si>
  <si>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</si>
  <si>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</si>
  <si>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</si>
  <si>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</si>
  <si>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</si>
  <si>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</si>
  <si>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</si>
  <si>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</si>
  <si>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</si>
  <si>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</si>
  <si>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</si>
  <si>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</si>
  <si>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</si>
  <si>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</si>
  <si>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</si>
  <si>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</si>
  <si>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</si>
  <si>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</si>
  <si>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</si>
  <si>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</si>
  <si>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</si>
  <si>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</si>
  <si>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</si>
  <si>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</si>
  <si>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</si>
  <si>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</si>
  <si>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</si>
  <si>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</si>
  <si>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</si>
  <si>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</si>
  <si>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</si>
  <si>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</si>
  <si>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</si>
  <si>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</si>
  <si>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</si>
  <si>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</si>
  <si>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</si>
  <si>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</si>
  <si>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</si>
  <si>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</si>
  <si>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</si>
  <si>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</si>
  <si>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</si>
  <si>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</si>
  <si>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</si>
  <si>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</si>
  <si>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</si>
  <si>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</si>
  <si>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</si>
  <si>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</si>
  <si>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</si>
  <si>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</si>
  <si>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</si>
  <si>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</si>
  <si>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</si>
  <si>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</si>
  <si>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</si>
  <si>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</si>
  <si>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</si>
  <si>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</si>
  <si>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</si>
  <si>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</si>
  <si>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</si>
  <si>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</si>
  <si>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</si>
  <si>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</si>
  <si>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</si>
  <si>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</si>
  <si>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</si>
  <si>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</si>
  <si>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</si>
  <si>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</si>
  <si>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</si>
  <si>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</si>
  <si>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</si>
  <si>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</si>
  <si>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</si>
  <si>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</si>
  <si>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</si>
  <si>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</si>
  <si>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</si>
  <si>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</si>
  <si>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</si>
  <si>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</si>
  <si>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</si>
  <si>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</si>
  <si>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</si>
  <si>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</si>
  <si>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</si>
  <si>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</si>
  <si>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</si>
  <si>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</si>
  <si>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</si>
  <si>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</si>
  <si>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</si>
  <si>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</si>
  <si>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</si>
  <si>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</si>
  <si>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</si>
  <si>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</si>
  <si>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</si>
  <si>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</si>
  <si>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</si>
  <si>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</si>
  <si>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</si>
  <si>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</si>
  <si>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</si>
  <si>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</si>
  <si>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</si>
  <si>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</si>
  <si>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</si>
  <si>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</si>
  <si>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</si>
  <si>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</si>
  <si>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</si>
  <si>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</si>
  <si>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</si>
  <si>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</si>
  <si>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</si>
  <si>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</si>
  <si>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</si>
  <si>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</si>
  <si>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</si>
  <si>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</si>
  <si>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</si>
  <si>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</si>
  <si>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</si>
  <si>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</si>
  <si>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</si>
  <si>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</si>
  <si>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</si>
  <si>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</si>
  <si>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</si>
  <si>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</si>
  <si>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</si>
  <si>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</si>
  <si>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</si>
  <si>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</si>
  <si>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</si>
  <si>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</si>
  <si>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</si>
  <si>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</si>
  <si>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</si>
  <si>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</si>
  <si>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</si>
  <si>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</si>
  <si>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</si>
  <si>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</si>
  <si>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</si>
  <si>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</si>
  <si>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</si>
  <si>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</si>
  <si>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</si>
  <si>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</si>
  <si>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</si>
  <si>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</si>
  <si>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</si>
  <si>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</si>
  <si>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</si>
  <si>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</si>
  <si>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</si>
  <si>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</si>
  <si>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</si>
  <si>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</si>
  <si>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</si>
  <si>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</si>
  <si>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</si>
  <si>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</si>
  <si>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</si>
  <si>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</si>
  <si>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</si>
  <si>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</si>
  <si>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</si>
  <si>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</si>
  <si>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</si>
  <si>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</si>
  <si>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</si>
  <si>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</si>
  <si>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</si>
  <si>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</si>
  <si>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</si>
  <si>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</si>
  <si>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</si>
  <si>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</si>
  <si>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</si>
  <si>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</si>
  <si>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</si>
  <si>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</si>
  <si>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</si>
  <si>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</si>
  <si>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</si>
  <si>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</si>
  <si>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</si>
  <si>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</si>
  <si>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</si>
  <si>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</si>
  <si>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</si>
  <si>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</si>
  <si>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</si>
  <si>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</si>
  <si>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</si>
  <si>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</si>
  <si>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</si>
  <si>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</si>
  <si>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</si>
  <si>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</si>
  <si>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</si>
  <si>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</si>
  <si>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</si>
  <si>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</si>
  <si>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</si>
  <si>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</si>
  <si>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</si>
  <si>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</si>
  <si>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</si>
  <si>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</si>
  <si>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</si>
  <si>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</si>
  <si>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</si>
  <si>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</si>
  <si>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</si>
  <si>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</si>
  <si>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</si>
  <si>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</si>
  <si>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</si>
  <si>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</si>
  <si>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</si>
  <si>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</si>
  <si>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</si>
  <si>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</si>
  <si>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</si>
  <si>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</si>
  <si>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</si>
  <si>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</si>
  <si>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</si>
  <si>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</si>
  <si>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</si>
  <si>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</si>
  <si>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</si>
  <si>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</si>
  <si>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</si>
  <si>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</si>
  <si>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</si>
  <si>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</si>
  <si>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</si>
  <si>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</si>
  <si>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</si>
  <si>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</si>
  <si>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</si>
  <si>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</si>
  <si>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</si>
  <si>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</si>
  <si>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</si>
  <si>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</si>
  <si>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</si>
  <si>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</si>
  <si>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</si>
  <si>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</si>
  <si>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</si>
  <si>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</si>
  <si>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</si>
  <si>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</si>
  <si>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</si>
  <si>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</si>
  <si>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</si>
  <si>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</si>
  <si>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</si>
  <si>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</si>
  <si>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</si>
  <si>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</si>
  <si>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</si>
  <si>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</si>
  <si>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</si>
  <si>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</si>
  <si>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</si>
  <si>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</si>
  <si>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</si>
  <si>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</si>
  <si>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</si>
  <si>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</si>
  <si>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</si>
  <si>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</si>
  <si>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</si>
  <si>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</si>
  <si>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</si>
  <si>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</si>
  <si>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</si>
  <si>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</si>
  <si>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</si>
  <si>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</si>
  <si>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</si>
  <si>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</si>
  <si>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</si>
  <si>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</si>
  <si>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</si>
  <si>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</si>
  <si>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</si>
  <si>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</si>
  <si>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</si>
  <si>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</si>
  <si>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</si>
  <si>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</si>
  <si>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</si>
  <si>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</si>
  <si>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</si>
  <si>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</si>
  <si>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</si>
  <si>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</si>
  <si>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</si>
  <si>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</si>
  <si>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</si>
  <si>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</si>
  <si>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</si>
  <si>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</si>
  <si>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</si>
  <si>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</si>
  <si>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</si>
  <si>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</si>
  <si>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</si>
  <si>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</si>
  <si>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</si>
  <si>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</si>
  <si>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</si>
  <si>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</si>
  <si>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</si>
  <si>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</si>
  <si>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</si>
  <si>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</si>
  <si>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</si>
  <si>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</si>
  <si>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</si>
  <si>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</si>
  <si>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</si>
  <si>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</si>
  <si>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</si>
  <si>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</si>
  <si>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</si>
  <si>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</si>
  <si>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</si>
  <si>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</si>
  <si>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</si>
  <si>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</si>
  <si>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</si>
  <si>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</si>
  <si>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</si>
  <si>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</si>
  <si>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</si>
  <si>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</si>
  <si>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</si>
  <si>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</si>
  <si>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</si>
  <si>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</si>
  <si>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</si>
  <si>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</si>
  <si>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</si>
  <si>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</si>
  <si>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</si>
  <si>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</si>
  <si>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</si>
  <si>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</si>
  <si>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</si>
  <si>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</si>
  <si>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</si>
  <si>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</si>
  <si>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</si>
  <si>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</si>
  <si>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</si>
  <si>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</si>
  <si>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</si>
  <si>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</si>
  <si>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</si>
  <si>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</si>
  <si>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</si>
  <si>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</si>
  <si>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</si>
  <si>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</si>
  <si>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</si>
  <si>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</si>
  <si>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</si>
  <si>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</si>
  <si>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</si>
  <si>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</si>
  <si>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</si>
  <si>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</si>
  <si>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</si>
  <si>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</si>
  <si>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</si>
  <si>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</si>
  <si>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</si>
  <si>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</si>
  <si>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</si>
  <si>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</si>
  <si>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</si>
  <si>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</si>
  <si>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</si>
  <si>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</si>
  <si>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</si>
  <si>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</si>
  <si>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</si>
  <si>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</si>
  <si>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</si>
  <si>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</si>
  <si>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</si>
  <si>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</si>
  <si>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</si>
  <si>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</si>
  <si>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</si>
  <si>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</si>
  <si>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</si>
  <si>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</si>
  <si>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</si>
  <si>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</si>
  <si>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</si>
  <si>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</si>
  <si>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</si>
  <si>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</si>
  <si>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</si>
  <si>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</si>
  <si>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</si>
  <si>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</si>
  <si>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</si>
  <si>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</si>
  <si>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</si>
  <si>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</si>
  <si>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</si>
  <si>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</si>
  <si>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</si>
  <si>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</si>
  <si>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</si>
  <si>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</si>
  <si>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</si>
  <si>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</si>
  <si>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</si>
  <si>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</si>
  <si>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</si>
  <si>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</si>
  <si>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</si>
  <si>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</si>
  <si>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</si>
  <si>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</si>
  <si>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</si>
  <si>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</si>
  <si>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</si>
  <si>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</si>
  <si>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</si>
  <si>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</si>
  <si>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</si>
  <si>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</si>
  <si>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</si>
  <si>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</si>
  <si>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</si>
  <si>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</si>
  <si>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</si>
  <si>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</si>
  <si>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</si>
  <si>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</si>
  <si>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</si>
  <si>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</si>
  <si>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</si>
  <si>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</si>
  <si>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</si>
  <si>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</si>
  <si>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</si>
  <si>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</si>
  <si>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</si>
  <si>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</si>
  <si>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</si>
  <si>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</si>
  <si>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</si>
  <si>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</si>
  <si>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</si>
  <si>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</si>
  <si>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</si>
  <si>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</si>
  <si>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</si>
  <si>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</si>
  <si>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</si>
  <si>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</si>
  <si>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</si>
  <si>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</si>
  <si>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</si>
  <si>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</si>
  <si>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</si>
  <si>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</si>
  <si>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</si>
  <si>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</si>
  <si>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</si>
  <si>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</si>
  <si>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</si>
  <si>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</si>
  <si>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</si>
  <si>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</si>
  <si>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</si>
  <si>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</si>
  <si>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</si>
  <si>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</si>
  <si>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</si>
  <si>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</si>
  <si>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</si>
  <si>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</si>
  <si>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</si>
  <si>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</si>
  <si>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</si>
  <si>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</si>
  <si>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</si>
  <si>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</si>
  <si>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</si>
  <si>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</si>
  <si>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</si>
  <si>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</si>
  <si>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</si>
  <si>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</si>
  <si>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</si>
  <si>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</si>
  <si>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</si>
  <si>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</si>
  <si>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</si>
  <si>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</si>
  <si>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</si>
  <si>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</si>
  <si>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</si>
  <si>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</si>
  <si>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</si>
  <si>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Begroting</t>
  </si>
  <si>
    <t>LASTEN:</t>
  </si>
  <si>
    <t>T6.1 - Cat. 4.3.1. Door het CBS is aangegeven dat Slachtofferhulp als Rijk wordt gezien, dus cat. 431.</t>
  </si>
  <si>
    <t>T6.71 - Cat. 4.2: Dit betreft onderdeel "Bijdrage nazorg ex-gedetineerden 2017" en wordt betaald aan de Dienst</t>
  </si>
  <si>
    <t>Gezondheid en Jeugd.</t>
  </si>
  <si>
    <t>BATEN</t>
  </si>
  <si>
    <t>T3.2 - Cat. 2.2.1. De gemeentelijke belastingdienst zorgt ervoor dat de bijdrage / heffing voor de BIZ wordt geind.</t>
  </si>
  <si>
    <t>T6.71 - Cat.4.1.2. De inkomsten die hier gegenereerd worden, worden verhaald bij andere gemeenten.</t>
  </si>
  <si>
    <t>T.011 - Cat. 3.8: dit betreft het tussentijdse (begrotings)resultaat.</t>
  </si>
  <si>
    <t>T0.3 - Cat. 7.1. wordt gecorrigeerd in het volgende kwartaal.</t>
  </si>
  <si>
    <t>P.M.D. van Wijngaarden</t>
  </si>
  <si>
    <t>SCD/AGB/FIN</t>
  </si>
  <si>
    <t>Senior Adviseur FA</t>
  </si>
  <si>
    <t>078 - 770 2289</t>
  </si>
  <si>
    <t>FA@drechtsteden.nl</t>
  </si>
  <si>
    <t>Dordrecht</t>
  </si>
  <si>
    <t>0505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</si>
</sst>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7">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0" fontId="20" fillId="0" borderId="58" xfId="0" applyFont="1" applyFill="1" applyBorder="1" applyAlignment="1" applyProtection="1">
      <alignment horizontal="left"/>
      <protection locked="0"/>
    </xf>
    <xf numFmtId="0" fontId="20" fillId="0" borderId="60" xfId="0" applyFont="1" applyFill="1" applyBorder="1" applyAlignment="1" applyProtection="1">
      <alignment horizontal="left"/>
      <protection locked="0"/>
    </xf>
    <xf numFmtId="0" fontId="4" fillId="0" borderId="0" xfId="0" quotePrefix="1" applyFont="1" applyAlignment="1">
      <alignment vertical="top" wrapText="1"/>
    </xf>
    <xf numFmtId="0" fontId="0" fillId="0" borderId="0" xfId="0" applyAlignment="1">
      <alignment wrapText="1"/>
    </xf>
    <xf numFmtId="49" fontId="1" fillId="3" borderId="0" xfId="0" applyNumberFormat="1" applyFont="1" applyFill="1" applyAlignment="1">
      <alignment horizontal="justify" vertical="center" wrapText="1"/>
    </xf>
    <xf numFmtId="0" fontId="0" fillId="0" borderId="0" xfId="0" applyAlignment="1">
      <alignment vertical="center"/>
    </xf>
    <xf numFmtId="49" fontId="4" fillId="0" borderId="0" xfId="0" applyNumberFormat="1" applyFont="1" applyAlignment="1">
      <alignment vertical="center" wrapText="1"/>
    </xf>
    <xf numFmtId="0" fontId="4" fillId="0" borderId="0" xfId="0" applyFont="1" applyAlignment="1">
      <alignment horizontal="left" wrapText="1"/>
    </xf>
    <xf numFmtId="0" fontId="0" fillId="0" borderId="0" xfId="0" applyAlignment="1"/>
    <xf numFmtId="0" fontId="15" fillId="0" borderId="0" xfId="0" applyFont="1" applyAlignment="1">
      <alignment wrapText="1"/>
    </xf>
    <xf numFmtId="0" fontId="4" fillId="0" borderId="0" xfId="0" applyFont="1" applyAlignment="1">
      <alignment wrapText="1"/>
    </xf>
    <xf numFmtId="49" fontId="33" fillId="0" borderId="0" xfId="0" applyNumberFormat="1" applyFont="1" applyAlignment="1">
      <alignment horizontal="left" vertical="center"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0" fontId="4" fillId="0" borderId="0" xfId="0" applyNumberFormat="1" applyFont="1" applyAlignment="1">
      <alignment vertical="center" wrapText="1"/>
    </xf>
    <xf numFmtId="0" fontId="4" fillId="0" borderId="0" xfId="0" applyFont="1" applyFill="1" applyAlignment="1">
      <alignment vertical="top" wrapText="1"/>
    </xf>
    <xf numFmtId="0" fontId="0" fillId="0" borderId="0" xfId="0"/>
    <xf numFmtId="0" fontId="4" fillId="0" borderId="0" xfId="0" applyFont="1" applyAlignment="1">
      <alignment vertical="center" wrapText="1"/>
    </xf>
    <xf numFmtId="0" fontId="2" fillId="0" borderId="0" xfId="10" applyAlignment="1" applyProtection="1">
      <alignment vertical="center" wrapText="1"/>
    </xf>
    <xf numFmtId="0" fontId="0" fillId="0" borderId="0" xfId="0" applyAlignment="1">
      <alignment vertical="center" wrapText="1"/>
    </xf>
    <xf numFmtId="49" fontId="1" fillId="3" borderId="0" xfId="0" applyNumberFormat="1"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wrapText="1"/>
    </xf>
    <xf numFmtId="0" fontId="0" fillId="0" borderId="0" xfId="0" applyAlignment="1">
      <alignment vertical="top" wrapText="1"/>
    </xf>
    <xf numFmtId="49" fontId="8" fillId="0" borderId="0" xfId="0" applyNumberFormat="1" applyFont="1" applyAlignment="1">
      <alignment vertical="center" wrapText="1"/>
    </xf>
    <xf numFmtId="49" fontId="4" fillId="0" borderId="0" xfId="0" applyNumberFormat="1" applyFont="1" applyAlignment="1">
      <alignment vertical="top"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Alignment="1">
      <alignment vertical="center"/>
    </xf>
    <xf numFmtId="0" fontId="2" fillId="0" borderId="0" xfId="10" applyAlignment="1" applyProtection="1"/>
    <xf numFmtId="0" fontId="15" fillId="0" borderId="0" xfId="0" applyFont="1" applyAlignment="1">
      <alignment vertical="center"/>
    </xf>
    <xf numFmtId="0" fontId="2" fillId="0" borderId="0" xfId="10" applyNumberFormat="1" applyFill="1" applyBorder="1" applyAlignment="1" applyProtection="1">
      <alignment vertical="center" wrapText="1"/>
    </xf>
    <xf numFmtId="0" fontId="4" fillId="0" borderId="0" xfId="0" quotePrefix="1" applyNumberFormat="1" applyFont="1" applyAlignment="1">
      <alignment vertical="top" wrapText="1"/>
    </xf>
    <xf numFmtId="0" fontId="4" fillId="0" borderId="0" xfId="0" quotePrefix="1" applyNumberFormat="1" applyFont="1" applyFill="1" applyAlignment="1">
      <alignment vertical="top" wrapText="1"/>
    </xf>
    <xf numFmtId="0" fontId="0" fillId="0" borderId="0" xfId="0" applyFill="1" applyAlignment="1"/>
    <xf numFmtId="0" fontId="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0" fontId="4" fillId="0" borderId="0" xfId="18" applyFont="1" applyAlignment="1">
      <alignment horizontal="left" vertical="top"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14" fillId="0" borderId="0" xfId="0" applyFont="1" applyAlignment="1">
      <alignment vertical="center"/>
    </xf>
    <xf numFmtId="49" fontId="1" fillId="0" borderId="0" xfId="0" applyNumberFormat="1" applyFont="1" applyFill="1" applyAlignment="1">
      <alignment vertical="center" wrapText="1"/>
    </xf>
    <xf numFmtId="49" fontId="4" fillId="0" borderId="0" xfId="0" applyNumberFormat="1" applyFont="1" applyFill="1" applyAlignment="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49" fontId="7" fillId="0" borderId="0" xfId="0" applyNumberFormat="1" applyFont="1" applyAlignment="1">
      <alignment horizontal="left" vertical="center" wrapText="1"/>
    </xf>
    <xf numFmtId="49" fontId="2" fillId="0" borderId="0" xfId="10" applyNumberFormat="1" applyAlignment="1" applyProtection="1">
      <alignment vertical="center"/>
    </xf>
    <xf numFmtId="0" fontId="2" fillId="0" borderId="0" xfId="10" applyAlignment="1" applyProtection="1">
      <alignment vertical="center"/>
    </xf>
    <xf numFmtId="0" fontId="6" fillId="0" borderId="58" xfId="0" applyFont="1" applyFill="1" applyBorder="1" applyAlignment="1" applyProtection="1">
      <alignment horizontal="left"/>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2" fillId="0" borderId="58" xfId="10" applyBorder="1" applyAlignment="1" applyProtection="1">
      <alignment horizontal="center"/>
      <protection locked="0"/>
    </xf>
    <xf numFmtId="0" fontId="6" fillId="0" borderId="58" xfId="0" applyFont="1" applyBorder="1" applyAlignment="1" applyProtection="1">
      <alignment horizontal="center"/>
      <protection locked="0"/>
    </xf>
    <xf numFmtId="14" fontId="40" fillId="0" borderId="61" xfId="0" applyNumberFormat="1" applyFont="1" applyBorder="1" applyAlignment="1" applyProtection="1">
      <alignment horizontal="center"/>
      <protection locked="0"/>
    </xf>
    <xf numFmtId="0" fontId="20" fillId="0" borderId="58" xfId="0" applyFont="1" applyFill="1" applyBorder="1" applyAlignment="1" applyProtection="1">
      <alignment horizontal="left"/>
      <protection locked="0"/>
    </xf>
    <xf numFmtId="0" fontId="23" fillId="0" borderId="0" xfId="0" applyNumberFormat="1" applyFont="1" applyAlignment="1"/>
    <xf numFmtId="0" fontId="6" fillId="0" borderId="60" xfId="0" applyFont="1" applyBorder="1" applyAlignment="1" applyProtection="1">
      <alignment horizontal="center"/>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66" fillId="0" borderId="0" xfId="0" applyFont="1" applyAlignment="1">
      <alignment wrapText="1"/>
    </xf>
    <xf numFmtId="0" fontId="3" fillId="0" borderId="41" xfId="0" applyFont="1" applyBorder="1" applyAlignment="1">
      <alignment horizontal="center"/>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vertical="top" wrapText="1"/>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ont>
        <b/>
        <i val="0"/>
        <condense val="0"/>
        <extend val="0"/>
        <color indexed="1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62" t="s">
        <v>163</v>
      </c>
      <c r="B1" s="363"/>
    </row>
    <row r="2" spans="1:256" ht="7.55" customHeight="1" x14ac:dyDescent="0.2">
      <c r="A2" s="364"/>
      <c r="B2" s="363"/>
    </row>
    <row r="3" spans="1:256" ht="25.55" customHeight="1" x14ac:dyDescent="0.2">
      <c r="A3" s="365" t="s">
        <v>559</v>
      </c>
      <c r="B3" s="366"/>
    </row>
    <row r="4" spans="1:256" ht="12.8" customHeight="1" x14ac:dyDescent="0.2">
      <c r="A4" s="360" t="s">
        <v>560</v>
      </c>
      <c r="B4" s="361"/>
      <c r="C4" s="193"/>
    </row>
    <row r="5" spans="1:256" ht="12.8" customHeight="1" x14ac:dyDescent="0.2">
      <c r="A5" s="360" t="s">
        <v>562</v>
      </c>
      <c r="B5" s="361"/>
      <c r="C5" s="193"/>
    </row>
    <row r="6" spans="1:256" x14ac:dyDescent="0.2">
      <c r="A6" s="360" t="s">
        <v>561</v>
      </c>
      <c r="B6" s="361"/>
    </row>
    <row r="7" spans="1:256" ht="7.55" customHeight="1" x14ac:dyDescent="0.2">
      <c r="A7" s="360"/>
      <c r="B7" s="361"/>
    </row>
    <row r="8" spans="1:256" ht="25.55" customHeight="1" x14ac:dyDescent="0.2">
      <c r="A8" s="360" t="s">
        <v>563</v>
      </c>
      <c r="B8" s="361"/>
    </row>
    <row r="9" spans="1:256" ht="7.55" customHeight="1" x14ac:dyDescent="0.2">
      <c r="A9" s="360"/>
      <c r="B9" s="361"/>
      <c r="C9" s="360"/>
      <c r="D9" s="361"/>
      <c r="E9" s="360"/>
      <c r="F9" s="361"/>
      <c r="G9" s="360"/>
      <c r="H9" s="361"/>
      <c r="I9" s="360"/>
      <c r="J9" s="361"/>
      <c r="K9" s="360"/>
      <c r="L9" s="361"/>
      <c r="M9" s="360"/>
      <c r="N9" s="361"/>
      <c r="O9" s="360"/>
      <c r="P9" s="361"/>
      <c r="Q9" s="360"/>
      <c r="R9" s="361"/>
      <c r="S9" s="360"/>
      <c r="T9" s="361"/>
      <c r="U9" s="360"/>
      <c r="V9" s="361"/>
      <c r="W9" s="360"/>
      <c r="X9" s="361"/>
      <c r="Y9" s="360"/>
      <c r="Z9" s="361"/>
      <c r="AA9" s="360"/>
      <c r="AB9" s="361"/>
      <c r="AC9" s="360"/>
      <c r="AD9" s="361"/>
      <c r="AE9" s="360"/>
      <c r="AF9" s="361"/>
      <c r="AG9" s="360"/>
      <c r="AH9" s="361"/>
      <c r="AI9" s="360"/>
      <c r="AJ9" s="361"/>
      <c r="AK9" s="360"/>
      <c r="AL9" s="361"/>
      <c r="AM9" s="360"/>
      <c r="AN9" s="361"/>
      <c r="AO9" s="360"/>
      <c r="AP9" s="361"/>
      <c r="AQ9" s="360"/>
      <c r="AR9" s="361"/>
      <c r="AS9" s="360"/>
      <c r="AT9" s="361"/>
      <c r="AU9" s="360"/>
      <c r="AV9" s="361"/>
      <c r="AW9" s="360"/>
      <c r="AX9" s="361"/>
      <c r="AY9" s="360"/>
      <c r="AZ9" s="361"/>
      <c r="BA9" s="360"/>
      <c r="BB9" s="361"/>
      <c r="BC9" s="360"/>
      <c r="BD9" s="361"/>
      <c r="BE9" s="360"/>
      <c r="BF9" s="361"/>
      <c r="BG9" s="360"/>
      <c r="BH9" s="361"/>
      <c r="BI9" s="360"/>
      <c r="BJ9" s="361"/>
      <c r="BK9" s="360"/>
      <c r="BL9" s="361"/>
      <c r="BM9" s="360"/>
      <c r="BN9" s="361"/>
      <c r="BO9" s="360"/>
      <c r="BP9" s="361"/>
      <c r="BQ9" s="360"/>
      <c r="BR9" s="361"/>
      <c r="BS9" s="360"/>
      <c r="BT9" s="361"/>
      <c r="BU9" s="360"/>
      <c r="BV9" s="361"/>
      <c r="BW9" s="360"/>
      <c r="BX9" s="361"/>
      <c r="BY9" s="360"/>
      <c r="BZ9" s="361"/>
      <c r="CA9" s="360"/>
      <c r="CB9" s="361"/>
      <c r="CC9" s="360"/>
      <c r="CD9" s="361"/>
      <c r="CE9" s="360"/>
      <c r="CF9" s="361"/>
      <c r="CG9" s="360"/>
      <c r="CH9" s="361"/>
      <c r="CI9" s="360"/>
      <c r="CJ9" s="361"/>
      <c r="CK9" s="360"/>
      <c r="CL9" s="361"/>
      <c r="CM9" s="360"/>
      <c r="CN9" s="361"/>
      <c r="CO9" s="360"/>
      <c r="CP9" s="361"/>
      <c r="CQ9" s="360"/>
      <c r="CR9" s="361"/>
      <c r="CS9" s="360"/>
      <c r="CT9" s="361"/>
      <c r="CU9" s="360"/>
      <c r="CV9" s="361"/>
      <c r="CW9" s="360"/>
      <c r="CX9" s="361"/>
      <c r="CY9" s="360"/>
      <c r="CZ9" s="361"/>
      <c r="DA9" s="360"/>
      <c r="DB9" s="361"/>
      <c r="DC9" s="360"/>
      <c r="DD9" s="361"/>
      <c r="DE9" s="360"/>
      <c r="DF9" s="361"/>
      <c r="DG9" s="360"/>
      <c r="DH9" s="361"/>
      <c r="DI9" s="360"/>
      <c r="DJ9" s="361"/>
      <c r="DK9" s="360"/>
      <c r="DL9" s="361"/>
      <c r="DM9" s="360"/>
      <c r="DN9" s="361"/>
      <c r="DO9" s="360"/>
      <c r="DP9" s="361"/>
      <c r="DQ9" s="360"/>
      <c r="DR9" s="361"/>
      <c r="DS9" s="360"/>
      <c r="DT9" s="361"/>
      <c r="DU9" s="360"/>
      <c r="DV9" s="361"/>
      <c r="DW9" s="360"/>
      <c r="DX9" s="361"/>
      <c r="DY9" s="360"/>
      <c r="DZ9" s="361"/>
      <c r="EA9" s="360"/>
      <c r="EB9" s="361"/>
      <c r="EC9" s="360"/>
      <c r="ED9" s="361"/>
      <c r="EE9" s="360"/>
      <c r="EF9" s="361"/>
      <c r="EG9" s="360"/>
      <c r="EH9" s="361"/>
      <c r="EI9" s="360"/>
      <c r="EJ9" s="361"/>
      <c r="EK9" s="360"/>
      <c r="EL9" s="361"/>
      <c r="EM9" s="360"/>
      <c r="EN9" s="361"/>
      <c r="EO9" s="360"/>
      <c r="EP9" s="361"/>
      <c r="EQ9" s="360"/>
      <c r="ER9" s="361"/>
      <c r="ES9" s="360"/>
      <c r="ET9" s="361"/>
      <c r="EU9" s="360"/>
      <c r="EV9" s="361"/>
      <c r="EW9" s="360"/>
      <c r="EX9" s="361"/>
      <c r="EY9" s="360"/>
      <c r="EZ9" s="361"/>
      <c r="FA9" s="360"/>
      <c r="FB9" s="361"/>
      <c r="FC9" s="360"/>
      <c r="FD9" s="361"/>
      <c r="FE9" s="360"/>
      <c r="FF9" s="361"/>
      <c r="FG9" s="360"/>
      <c r="FH9" s="361"/>
      <c r="FI9" s="360"/>
      <c r="FJ9" s="361"/>
      <c r="FK9" s="360"/>
      <c r="FL9" s="361"/>
      <c r="FM9" s="360"/>
      <c r="FN9" s="361"/>
      <c r="FO9" s="360"/>
      <c r="FP9" s="361"/>
      <c r="FQ9" s="360"/>
      <c r="FR9" s="361"/>
      <c r="FS9" s="360"/>
      <c r="FT9" s="361"/>
      <c r="FU9" s="360"/>
      <c r="FV9" s="361"/>
      <c r="FW9" s="360"/>
      <c r="FX9" s="361"/>
      <c r="FY9" s="360"/>
      <c r="FZ9" s="361"/>
      <c r="GA9" s="360"/>
      <c r="GB9" s="361"/>
      <c r="GC9" s="360"/>
      <c r="GD9" s="361"/>
      <c r="GE9" s="360"/>
      <c r="GF9" s="361"/>
      <c r="GG9" s="360"/>
      <c r="GH9" s="361"/>
      <c r="GI9" s="360"/>
      <c r="GJ9" s="361"/>
      <c r="GK9" s="360"/>
      <c r="GL9" s="361"/>
      <c r="GM9" s="360"/>
      <c r="GN9" s="361"/>
      <c r="GO9" s="360"/>
      <c r="GP9" s="361"/>
      <c r="GQ9" s="360"/>
      <c r="GR9" s="361"/>
      <c r="GS9" s="360"/>
      <c r="GT9" s="361"/>
      <c r="GU9" s="360"/>
      <c r="GV9" s="361"/>
      <c r="GW9" s="360"/>
      <c r="GX9" s="361"/>
      <c r="GY9" s="360"/>
      <c r="GZ9" s="361"/>
      <c r="HA9" s="360"/>
      <c r="HB9" s="361"/>
      <c r="HC9" s="360"/>
      <c r="HD9" s="361"/>
      <c r="HE9" s="360"/>
      <c r="HF9" s="361"/>
      <c r="HG9" s="360"/>
      <c r="HH9" s="361"/>
      <c r="HI9" s="360"/>
      <c r="HJ9" s="361"/>
      <c r="HK9" s="360"/>
      <c r="HL9" s="361"/>
      <c r="HM9" s="360"/>
      <c r="HN9" s="361"/>
      <c r="HO9" s="360"/>
      <c r="HP9" s="361"/>
      <c r="HQ9" s="360"/>
      <c r="HR9" s="361"/>
      <c r="HS9" s="360"/>
      <c r="HT9" s="361"/>
      <c r="HU9" s="360"/>
      <c r="HV9" s="361"/>
      <c r="HW9" s="360"/>
      <c r="HX9" s="361"/>
      <c r="HY9" s="360"/>
      <c r="HZ9" s="361"/>
      <c r="IA9" s="360"/>
      <c r="IB9" s="361"/>
      <c r="IC9" s="360"/>
      <c r="ID9" s="361"/>
      <c r="IE9" s="360"/>
      <c r="IF9" s="361"/>
      <c r="IG9" s="360"/>
      <c r="IH9" s="361"/>
      <c r="II9" s="360"/>
      <c r="IJ9" s="361"/>
      <c r="IK9" s="360"/>
      <c r="IL9" s="361"/>
      <c r="IM9" s="360"/>
      <c r="IN9" s="361"/>
      <c r="IO9" s="360"/>
      <c r="IP9" s="361"/>
      <c r="IQ9" s="360"/>
      <c r="IR9" s="361"/>
      <c r="IS9" s="360"/>
      <c r="IT9" s="361"/>
      <c r="IU9" s="360"/>
      <c r="IV9" s="361"/>
    </row>
    <row r="10" spans="1:256" ht="25.55" customHeight="1" x14ac:dyDescent="0.2">
      <c r="A10" s="360" t="s">
        <v>564</v>
      </c>
      <c r="B10" s="361"/>
    </row>
    <row r="11" spans="1:256" x14ac:dyDescent="0.2">
      <c r="A11" s="375" t="s">
        <v>2</v>
      </c>
      <c r="B11" s="376"/>
    </row>
    <row r="12" spans="1:256" ht="7.55" customHeight="1" x14ac:dyDescent="0.2">
      <c r="A12" s="145"/>
    </row>
    <row r="13" spans="1:256" ht="38.299999999999997" customHeight="1" x14ac:dyDescent="0.2">
      <c r="A13" s="377" t="s">
        <v>565</v>
      </c>
      <c r="B13" s="363"/>
    </row>
    <row r="14" spans="1:256" ht="7.55" customHeight="1" x14ac:dyDescent="0.2">
      <c r="A14" s="377"/>
      <c r="B14" s="363"/>
    </row>
    <row r="15" spans="1:256" ht="25.55" customHeight="1" x14ac:dyDescent="0.2">
      <c r="A15" s="370" t="s">
        <v>282</v>
      </c>
      <c r="B15" s="371"/>
    </row>
    <row r="16" spans="1:256" ht="25.55" customHeight="1" x14ac:dyDescent="0.2">
      <c r="A16" s="372" t="s">
        <v>566</v>
      </c>
      <c r="B16" s="366"/>
    </row>
    <row r="17" spans="1:2" ht="7.55" customHeight="1" x14ac:dyDescent="0.2">
      <c r="A17" s="152"/>
    </row>
    <row r="18" spans="1:2" ht="38.299999999999997" customHeight="1" x14ac:dyDescent="0.2">
      <c r="A18" s="373" t="s">
        <v>567</v>
      </c>
      <c r="B18" s="366"/>
    </row>
    <row r="19" spans="1:2" ht="7.55" customHeight="1" x14ac:dyDescent="0.2">
      <c r="A19" s="220"/>
    </row>
    <row r="20" spans="1:2" ht="12.8" customHeight="1" x14ac:dyDescent="0.2">
      <c r="A20" s="374" t="s">
        <v>164</v>
      </c>
      <c r="B20" s="366"/>
    </row>
    <row r="21" spans="1:2" ht="10" customHeight="1" x14ac:dyDescent="0.2">
      <c r="A21" s="119"/>
    </row>
    <row r="22" spans="1:2" ht="15.05" customHeight="1" x14ac:dyDescent="0.2">
      <c r="A22" s="362" t="s">
        <v>16</v>
      </c>
      <c r="B22" s="363"/>
    </row>
    <row r="23" spans="1:2" ht="7.55" customHeight="1" x14ac:dyDescent="0.25">
      <c r="A23" s="18"/>
    </row>
    <row r="24" spans="1:2" ht="12.8" customHeight="1" x14ac:dyDescent="0.2">
      <c r="A24" s="368" t="s">
        <v>558</v>
      </c>
      <c r="B24" s="366"/>
    </row>
    <row r="25" spans="1:2" ht="7.55" customHeight="1" x14ac:dyDescent="0.2">
      <c r="A25" s="20"/>
    </row>
    <row r="26" spans="1:2" x14ac:dyDescent="0.2">
      <c r="A26" s="369" t="s">
        <v>581</v>
      </c>
      <c r="B26" s="363"/>
    </row>
    <row r="27" spans="1:2" x14ac:dyDescent="0.2">
      <c r="A27" s="369" t="s">
        <v>568</v>
      </c>
      <c r="B27" s="363"/>
    </row>
    <row r="28" spans="1:2" x14ac:dyDescent="0.2">
      <c r="A28" s="369" t="s">
        <v>582</v>
      </c>
      <c r="B28" s="363"/>
    </row>
    <row r="29" spans="1:2" x14ac:dyDescent="0.2">
      <c r="A29" s="369" t="s">
        <v>583</v>
      </c>
      <c r="B29" s="363"/>
    </row>
    <row r="30" spans="1:2" ht="7.55" customHeight="1" x14ac:dyDescent="0.2">
      <c r="A30" s="120"/>
    </row>
    <row r="31" spans="1:2" x14ac:dyDescent="0.2">
      <c r="A31" s="367" t="s">
        <v>584</v>
      </c>
      <c r="B31" s="366"/>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1">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GA9:GB9"/>
    <mergeCell ref="GC9:GD9"/>
    <mergeCell ref="GE9:GF9"/>
    <mergeCell ref="GG9:GH9"/>
    <mergeCell ref="GI9:GJ9"/>
    <mergeCell ref="GK9:GL9"/>
    <mergeCell ref="GM9:GN9"/>
    <mergeCell ref="GO9:GP9"/>
    <mergeCell ref="GQ9:GR9"/>
    <mergeCell ref="FI9:FJ9"/>
    <mergeCell ref="FK9:FL9"/>
    <mergeCell ref="FM9:FN9"/>
    <mergeCell ref="FO9:FP9"/>
    <mergeCell ref="FQ9:FR9"/>
    <mergeCell ref="FS9:FT9"/>
    <mergeCell ref="FU9:FV9"/>
    <mergeCell ref="FW9:FX9"/>
    <mergeCell ref="FY9:FZ9"/>
    <mergeCell ref="EQ9:ER9"/>
    <mergeCell ref="ES9:ET9"/>
    <mergeCell ref="EU9:EV9"/>
    <mergeCell ref="EW9:EX9"/>
    <mergeCell ref="EY9:EZ9"/>
    <mergeCell ref="FA9:FB9"/>
    <mergeCell ref="FC9:FD9"/>
    <mergeCell ref="FE9:FF9"/>
    <mergeCell ref="FG9:FH9"/>
    <mergeCell ref="DY9:DZ9"/>
    <mergeCell ref="EA9:EB9"/>
    <mergeCell ref="EC9:ED9"/>
    <mergeCell ref="EE9:EF9"/>
    <mergeCell ref="EG9:EH9"/>
    <mergeCell ref="EI9:EJ9"/>
    <mergeCell ref="EK9:EL9"/>
    <mergeCell ref="EM9:EN9"/>
    <mergeCell ref="EO9:EP9"/>
    <mergeCell ref="DG9:DH9"/>
    <mergeCell ref="DI9:DJ9"/>
    <mergeCell ref="DK9:DL9"/>
    <mergeCell ref="DM9:DN9"/>
    <mergeCell ref="DO9:DP9"/>
    <mergeCell ref="DQ9:DR9"/>
    <mergeCell ref="DS9:DT9"/>
    <mergeCell ref="DU9:DV9"/>
    <mergeCell ref="DW9:DX9"/>
    <mergeCell ref="CO9:CP9"/>
    <mergeCell ref="CQ9:CR9"/>
    <mergeCell ref="CS9:CT9"/>
    <mergeCell ref="CU9:CV9"/>
    <mergeCell ref="CW9:CX9"/>
    <mergeCell ref="CY9:CZ9"/>
    <mergeCell ref="DA9:DB9"/>
    <mergeCell ref="DC9:DD9"/>
    <mergeCell ref="DE9:DF9"/>
    <mergeCell ref="BW9:BX9"/>
    <mergeCell ref="BY9:BZ9"/>
    <mergeCell ref="CA9:CB9"/>
    <mergeCell ref="CC9:CD9"/>
    <mergeCell ref="CE9:CF9"/>
    <mergeCell ref="CG9:CH9"/>
    <mergeCell ref="CI9:CJ9"/>
    <mergeCell ref="CK9:CL9"/>
    <mergeCell ref="CM9:CN9"/>
    <mergeCell ref="BE9:BF9"/>
    <mergeCell ref="BG9:BH9"/>
    <mergeCell ref="BI9:BJ9"/>
    <mergeCell ref="BK9:BL9"/>
    <mergeCell ref="BM9:BN9"/>
    <mergeCell ref="BO9:BP9"/>
    <mergeCell ref="BQ9:BR9"/>
    <mergeCell ref="BS9:BT9"/>
    <mergeCell ref="BU9:BV9"/>
    <mergeCell ref="AM9:AN9"/>
    <mergeCell ref="AO9:AP9"/>
    <mergeCell ref="AQ9:AR9"/>
    <mergeCell ref="AS9:AT9"/>
    <mergeCell ref="AU9:AV9"/>
    <mergeCell ref="AW9:AX9"/>
    <mergeCell ref="AY9:AZ9"/>
    <mergeCell ref="BA9:BB9"/>
    <mergeCell ref="BC9:BD9"/>
    <mergeCell ref="U9:V9"/>
    <mergeCell ref="W9:X9"/>
    <mergeCell ref="Y9:Z9"/>
    <mergeCell ref="AA9:AB9"/>
    <mergeCell ref="AC9:AD9"/>
    <mergeCell ref="AE9:AF9"/>
    <mergeCell ref="AG9:AH9"/>
    <mergeCell ref="AI9:AJ9"/>
    <mergeCell ref="AK9:AL9"/>
    <mergeCell ref="C9:D9"/>
    <mergeCell ref="E9:F9"/>
    <mergeCell ref="G9:H9"/>
    <mergeCell ref="I9:J9"/>
    <mergeCell ref="K9:L9"/>
    <mergeCell ref="M9:N9"/>
    <mergeCell ref="O9:P9"/>
    <mergeCell ref="Q9:R9"/>
    <mergeCell ref="S9:T9"/>
    <mergeCell ref="A7:B7"/>
    <mergeCell ref="A8:B8"/>
    <mergeCell ref="A1:B1"/>
    <mergeCell ref="A2:B2"/>
    <mergeCell ref="A3:B3"/>
    <mergeCell ref="A4:B4"/>
    <mergeCell ref="A5:B5"/>
    <mergeCell ref="A6:B6"/>
    <mergeCell ref="A9:B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84" t="s">
        <v>0</v>
      </c>
      <c r="B1" s="363"/>
      <c r="C1" s="363"/>
      <c r="D1" s="363"/>
    </row>
    <row r="2" spans="1:9" ht="7.55" customHeight="1" x14ac:dyDescent="0.2">
      <c r="A2" s="389"/>
      <c r="B2" s="363"/>
      <c r="C2" s="363"/>
      <c r="D2" s="363"/>
    </row>
    <row r="3" spans="1:9" ht="38.299999999999997" customHeight="1" x14ac:dyDescent="0.2">
      <c r="A3" s="364" t="s">
        <v>599</v>
      </c>
      <c r="B3" s="383"/>
      <c r="C3" s="383"/>
      <c r="D3" s="383"/>
    </row>
    <row r="4" spans="1:9" ht="7.55" customHeight="1" x14ac:dyDescent="0.2">
      <c r="A4" s="3"/>
      <c r="B4" s="194"/>
      <c r="C4" s="194"/>
      <c r="D4" s="194"/>
    </row>
    <row r="5" spans="1:9" ht="25.55" customHeight="1" x14ac:dyDescent="0.2">
      <c r="A5" s="212" t="s">
        <v>15</v>
      </c>
      <c r="B5" s="381" t="s">
        <v>520</v>
      </c>
      <c r="C5" s="381"/>
      <c r="D5" s="381"/>
      <c r="F5" s="378"/>
      <c r="G5" s="383"/>
      <c r="H5" s="383"/>
      <c r="I5" s="383"/>
    </row>
    <row r="6" spans="1:9" ht="38.299999999999997" customHeight="1" x14ac:dyDescent="0.2">
      <c r="A6" s="212" t="s">
        <v>15</v>
      </c>
      <c r="B6" s="381" t="s">
        <v>557</v>
      </c>
      <c r="C6" s="383"/>
      <c r="D6" s="383"/>
    </row>
    <row r="7" spans="1:9" ht="25.55" customHeight="1" x14ac:dyDescent="0.2">
      <c r="A7" s="212" t="s">
        <v>15</v>
      </c>
      <c r="B7" s="381" t="s">
        <v>521</v>
      </c>
      <c r="C7" s="383"/>
      <c r="D7" s="383"/>
    </row>
    <row r="8" spans="1:9" ht="7.55" customHeight="1" x14ac:dyDescent="0.2">
      <c r="A8" s="212"/>
      <c r="B8" s="193"/>
      <c r="C8" s="194"/>
      <c r="D8" s="194"/>
    </row>
    <row r="9" spans="1:9" ht="25.55" customHeight="1" x14ac:dyDescent="0.2">
      <c r="A9" s="407" t="s">
        <v>527</v>
      </c>
      <c r="B9" s="361"/>
      <c r="C9" s="361"/>
      <c r="D9" s="361"/>
    </row>
    <row r="10" spans="1:9" ht="7.55" customHeight="1" x14ac:dyDescent="0.2">
      <c r="A10" s="214"/>
      <c r="B10" s="16"/>
      <c r="C10" s="16"/>
      <c r="D10" s="16"/>
    </row>
    <row r="11" spans="1:9" ht="51.05" customHeight="1" x14ac:dyDescent="0.2">
      <c r="A11" s="406" t="s">
        <v>600</v>
      </c>
      <c r="B11" s="388"/>
      <c r="C11" s="388"/>
      <c r="D11" s="388"/>
    </row>
    <row r="12" spans="1:9" ht="12.45" x14ac:dyDescent="0.2">
      <c r="A12" s="378" t="s">
        <v>522</v>
      </c>
      <c r="B12" s="383"/>
      <c r="C12" s="383"/>
      <c r="D12" s="383"/>
    </row>
    <row r="13" spans="1:9" ht="7.55" customHeight="1" x14ac:dyDescent="0.2">
      <c r="A13" s="378"/>
      <c r="B13" s="363"/>
      <c r="C13" s="363"/>
      <c r="D13" s="363"/>
    </row>
    <row r="14" spans="1:9" s="15" customFormat="1" ht="25.55" customHeight="1" x14ac:dyDescent="0.2">
      <c r="A14" s="364" t="s">
        <v>523</v>
      </c>
      <c r="B14" s="363"/>
      <c r="C14" s="363"/>
      <c r="D14" s="363"/>
    </row>
    <row r="15" spans="1:9" s="15" customFormat="1" ht="12.45" x14ac:dyDescent="0.2">
      <c r="A15" s="212" t="s">
        <v>15</v>
      </c>
      <c r="B15" s="381" t="s">
        <v>524</v>
      </c>
      <c r="C15" s="381"/>
      <c r="D15" s="381"/>
    </row>
    <row r="16" spans="1:9" ht="12.45" x14ac:dyDescent="0.2">
      <c r="A16" s="212" t="s">
        <v>15</v>
      </c>
      <c r="B16" s="381" t="s">
        <v>525</v>
      </c>
      <c r="C16" s="381"/>
      <c r="D16" s="381"/>
    </row>
    <row r="17" spans="1:4" ht="12.45" x14ac:dyDescent="0.2">
      <c r="A17" s="212" t="s">
        <v>15</v>
      </c>
      <c r="B17" s="381" t="s">
        <v>526</v>
      </c>
      <c r="C17" s="381"/>
      <c r="D17" s="381"/>
    </row>
    <row r="18" spans="1:4" ht="7.55" customHeight="1" x14ac:dyDescent="0.2">
      <c r="A18" s="212"/>
      <c r="B18" s="193"/>
      <c r="C18" s="193"/>
      <c r="D18" s="193"/>
    </row>
    <row r="19" spans="1:4" ht="38.299999999999997" customHeight="1" x14ac:dyDescent="0.2">
      <c r="A19" s="391" t="s">
        <v>732</v>
      </c>
      <c r="B19" s="392"/>
      <c r="C19" s="392"/>
      <c r="D19" s="392"/>
    </row>
    <row r="20" spans="1:4" ht="7.55" customHeight="1" x14ac:dyDescent="0.2">
      <c r="A20" s="389"/>
      <c r="B20" s="363"/>
      <c r="C20" s="363"/>
      <c r="D20" s="363"/>
    </row>
    <row r="21" spans="1:4" ht="38.299999999999997" customHeight="1" x14ac:dyDescent="0.2">
      <c r="A21" s="378" t="s">
        <v>601</v>
      </c>
      <c r="B21" s="363"/>
      <c r="C21" s="363"/>
      <c r="D21" s="363"/>
    </row>
    <row r="22" spans="1:4" ht="7.55" customHeight="1" x14ac:dyDescent="0.2">
      <c r="A22" s="4"/>
      <c r="B22" s="188"/>
      <c r="C22" s="188"/>
      <c r="D22" s="188"/>
    </row>
    <row r="23" spans="1:4" ht="25.55" customHeight="1" x14ac:dyDescent="0.2">
      <c r="A23" s="364" t="s">
        <v>528</v>
      </c>
      <c r="B23" s="363"/>
      <c r="C23" s="363"/>
      <c r="D23" s="363"/>
    </row>
    <row r="24" spans="1:4" ht="7.55" customHeight="1" x14ac:dyDescent="0.2">
      <c r="A24" s="389"/>
      <c r="B24" s="363"/>
      <c r="C24" s="363"/>
      <c r="D24" s="363"/>
    </row>
    <row r="25" spans="1:4" ht="12.45" x14ac:dyDescent="0.2">
      <c r="A25" s="364" t="s">
        <v>734</v>
      </c>
      <c r="B25" s="383"/>
      <c r="C25" s="274" t="s">
        <v>735</v>
      </c>
      <c r="D25" s="274"/>
    </row>
    <row r="26" spans="1:4" ht="10" customHeight="1" x14ac:dyDescent="0.2">
      <c r="A26" s="364"/>
      <c r="B26" s="363"/>
      <c r="C26" s="363"/>
      <c r="D26" s="363"/>
    </row>
    <row r="27" spans="1:4" s="142" customFormat="1" ht="15.05" customHeight="1" x14ac:dyDescent="0.2">
      <c r="A27" s="384" t="s">
        <v>529</v>
      </c>
      <c r="B27" s="363"/>
      <c r="C27" s="363"/>
      <c r="D27" s="363"/>
    </row>
    <row r="28" spans="1:4" s="142" customFormat="1" ht="7.55" customHeight="1" x14ac:dyDescent="0.2">
      <c r="A28" s="409"/>
      <c r="B28" s="363"/>
      <c r="C28" s="363"/>
      <c r="D28" s="363"/>
    </row>
    <row r="29" spans="1:4" s="142" customFormat="1" ht="76.75" customHeight="1" x14ac:dyDescent="0.2">
      <c r="A29" s="410" t="s">
        <v>614</v>
      </c>
      <c r="B29" s="363"/>
      <c r="C29" s="363"/>
      <c r="D29" s="363"/>
    </row>
    <row r="30" spans="1:4" s="142" customFormat="1" ht="10" customHeight="1" x14ac:dyDescent="0.2">
      <c r="A30" s="410"/>
      <c r="B30" s="363"/>
      <c r="C30" s="363"/>
      <c r="D30" s="363"/>
    </row>
    <row r="31" spans="1:4" s="142" customFormat="1" ht="15.05" customHeight="1" x14ac:dyDescent="0.2">
      <c r="A31" s="384" t="s">
        <v>530</v>
      </c>
      <c r="B31" s="363"/>
      <c r="C31" s="363"/>
      <c r="D31" s="363"/>
    </row>
    <row r="32" spans="1:4" s="142" customFormat="1" ht="7.55" customHeight="1" x14ac:dyDescent="0.2">
      <c r="A32" s="213"/>
      <c r="B32" s="188"/>
      <c r="C32" s="188"/>
      <c r="D32" s="188"/>
    </row>
    <row r="33" spans="1:256" s="142" customFormat="1" ht="89.2" customHeight="1" x14ac:dyDescent="0.2">
      <c r="A33" s="381" t="s">
        <v>531</v>
      </c>
      <c r="B33" s="363"/>
      <c r="C33" s="363"/>
      <c r="D33" s="363"/>
      <c r="E33" s="381"/>
      <c r="F33" s="363"/>
      <c r="G33" s="363"/>
      <c r="H33" s="363"/>
      <c r="I33" s="381"/>
      <c r="J33" s="363"/>
      <c r="K33" s="363"/>
      <c r="L33" s="363"/>
      <c r="M33" s="381"/>
      <c r="N33" s="363"/>
      <c r="O33" s="363"/>
      <c r="P33" s="363"/>
      <c r="Q33" s="381"/>
      <c r="R33" s="363"/>
      <c r="S33" s="363"/>
      <c r="T33" s="363"/>
      <c r="U33" s="381"/>
      <c r="V33" s="363"/>
      <c r="W33" s="363"/>
      <c r="X33" s="363"/>
      <c r="Y33" s="381"/>
      <c r="Z33" s="363"/>
      <c r="AA33" s="363"/>
      <c r="AB33" s="363"/>
      <c r="AC33" s="381"/>
      <c r="AD33" s="363"/>
      <c r="AE33" s="363"/>
      <c r="AF33" s="363"/>
      <c r="AG33" s="381"/>
      <c r="AH33" s="363"/>
      <c r="AI33" s="363"/>
      <c r="AJ33" s="363"/>
      <c r="AK33" s="381"/>
      <c r="AL33" s="363"/>
      <c r="AM33" s="363"/>
      <c r="AN33" s="363"/>
      <c r="AO33" s="381"/>
      <c r="AP33" s="363"/>
      <c r="AQ33" s="363"/>
      <c r="AR33" s="363"/>
      <c r="AS33" s="381"/>
      <c r="AT33" s="363"/>
      <c r="AU33" s="363"/>
      <c r="AV33" s="363"/>
      <c r="AW33" s="381"/>
      <c r="AX33" s="363"/>
      <c r="AY33" s="363"/>
      <c r="AZ33" s="363"/>
      <c r="BA33" s="381"/>
      <c r="BB33" s="363"/>
      <c r="BC33" s="363"/>
      <c r="BD33" s="363"/>
      <c r="BE33" s="381"/>
      <c r="BF33" s="363"/>
      <c r="BG33" s="363"/>
      <c r="BH33" s="363"/>
      <c r="BI33" s="381"/>
      <c r="BJ33" s="363"/>
      <c r="BK33" s="363"/>
      <c r="BL33" s="363"/>
      <c r="BM33" s="381"/>
      <c r="BN33" s="363"/>
      <c r="BO33" s="363"/>
      <c r="BP33" s="363"/>
      <c r="BQ33" s="381"/>
      <c r="BR33" s="363"/>
      <c r="BS33" s="363"/>
      <c r="BT33" s="363"/>
      <c r="BU33" s="381"/>
      <c r="BV33" s="363"/>
      <c r="BW33" s="363"/>
      <c r="BX33" s="363"/>
      <c r="BY33" s="381"/>
      <c r="BZ33" s="363"/>
      <c r="CA33" s="363"/>
      <c r="CB33" s="363"/>
      <c r="CC33" s="381"/>
      <c r="CD33" s="363"/>
      <c r="CE33" s="363"/>
      <c r="CF33" s="363"/>
      <c r="CG33" s="381"/>
      <c r="CH33" s="363"/>
      <c r="CI33" s="363"/>
      <c r="CJ33" s="363"/>
      <c r="CK33" s="381"/>
      <c r="CL33" s="363"/>
      <c r="CM33" s="363"/>
      <c r="CN33" s="363"/>
      <c r="CO33" s="381"/>
      <c r="CP33" s="363"/>
      <c r="CQ33" s="363"/>
      <c r="CR33" s="363"/>
      <c r="CS33" s="381"/>
      <c r="CT33" s="363"/>
      <c r="CU33" s="363"/>
      <c r="CV33" s="363"/>
      <c r="CW33" s="381"/>
      <c r="CX33" s="363"/>
      <c r="CY33" s="363"/>
      <c r="CZ33" s="363"/>
      <c r="DA33" s="381"/>
      <c r="DB33" s="363"/>
      <c r="DC33" s="363"/>
      <c r="DD33" s="363"/>
      <c r="DE33" s="381"/>
      <c r="DF33" s="363"/>
      <c r="DG33" s="363"/>
      <c r="DH33" s="363"/>
      <c r="DI33" s="381"/>
      <c r="DJ33" s="363"/>
      <c r="DK33" s="363"/>
      <c r="DL33" s="363"/>
      <c r="DM33" s="381"/>
      <c r="DN33" s="363"/>
      <c r="DO33" s="363"/>
      <c r="DP33" s="363"/>
      <c r="DQ33" s="381"/>
      <c r="DR33" s="363"/>
      <c r="DS33" s="363"/>
      <c r="DT33" s="363"/>
      <c r="DU33" s="381"/>
      <c r="DV33" s="363"/>
      <c r="DW33" s="363"/>
      <c r="DX33" s="363"/>
      <c r="DY33" s="381"/>
      <c r="DZ33" s="363"/>
      <c r="EA33" s="363"/>
      <c r="EB33" s="363"/>
      <c r="EC33" s="381"/>
      <c r="ED33" s="363"/>
      <c r="EE33" s="363"/>
      <c r="EF33" s="363"/>
      <c r="EG33" s="381"/>
      <c r="EH33" s="363"/>
      <c r="EI33" s="363"/>
      <c r="EJ33" s="363"/>
      <c r="EK33" s="381"/>
      <c r="EL33" s="363"/>
      <c r="EM33" s="363"/>
      <c r="EN33" s="363"/>
      <c r="EO33" s="381"/>
      <c r="EP33" s="363"/>
      <c r="EQ33" s="363"/>
      <c r="ER33" s="363"/>
      <c r="ES33" s="381"/>
      <c r="ET33" s="363"/>
      <c r="EU33" s="363"/>
      <c r="EV33" s="363"/>
      <c r="EW33" s="381"/>
      <c r="EX33" s="363"/>
      <c r="EY33" s="363"/>
      <c r="EZ33" s="363"/>
      <c r="FA33" s="381"/>
      <c r="FB33" s="363"/>
      <c r="FC33" s="363"/>
      <c r="FD33" s="363"/>
      <c r="FE33" s="381"/>
      <c r="FF33" s="363"/>
      <c r="FG33" s="363"/>
      <c r="FH33" s="363"/>
      <c r="FI33" s="381"/>
      <c r="FJ33" s="363"/>
      <c r="FK33" s="363"/>
      <c r="FL33" s="363"/>
      <c r="FM33" s="381"/>
      <c r="FN33" s="363"/>
      <c r="FO33" s="363"/>
      <c r="FP33" s="363"/>
      <c r="FQ33" s="381"/>
      <c r="FR33" s="363"/>
      <c r="FS33" s="363"/>
      <c r="FT33" s="363"/>
      <c r="FU33" s="381"/>
      <c r="FV33" s="363"/>
      <c r="FW33" s="363"/>
      <c r="FX33" s="363"/>
      <c r="FY33" s="381"/>
      <c r="FZ33" s="363"/>
      <c r="GA33" s="363"/>
      <c r="GB33" s="363"/>
      <c r="GC33" s="381"/>
      <c r="GD33" s="363"/>
      <c r="GE33" s="363"/>
      <c r="GF33" s="363"/>
      <c r="GG33" s="381"/>
      <c r="GH33" s="363"/>
      <c r="GI33" s="363"/>
      <c r="GJ33" s="363"/>
      <c r="GK33" s="381"/>
      <c r="GL33" s="363"/>
      <c r="GM33" s="363"/>
      <c r="GN33" s="363"/>
      <c r="GO33" s="381"/>
      <c r="GP33" s="363"/>
      <c r="GQ33" s="363"/>
      <c r="GR33" s="363"/>
      <c r="GS33" s="381"/>
      <c r="GT33" s="363"/>
      <c r="GU33" s="363"/>
      <c r="GV33" s="363"/>
      <c r="GW33" s="381"/>
      <c r="GX33" s="363"/>
      <c r="GY33" s="363"/>
      <c r="GZ33" s="363"/>
      <c r="HA33" s="381"/>
      <c r="HB33" s="363"/>
      <c r="HC33" s="363"/>
      <c r="HD33" s="363"/>
      <c r="HE33" s="381"/>
      <c r="HF33" s="363"/>
      <c r="HG33" s="363"/>
      <c r="HH33" s="363"/>
      <c r="HI33" s="381"/>
      <c r="HJ33" s="363"/>
      <c r="HK33" s="363"/>
      <c r="HL33" s="363"/>
      <c r="HM33" s="381"/>
      <c r="HN33" s="363"/>
      <c r="HO33" s="363"/>
      <c r="HP33" s="363"/>
      <c r="HQ33" s="381"/>
      <c r="HR33" s="363"/>
      <c r="HS33" s="363"/>
      <c r="HT33" s="363"/>
      <c r="HU33" s="381"/>
      <c r="HV33" s="363"/>
      <c r="HW33" s="363"/>
      <c r="HX33" s="363"/>
      <c r="HY33" s="381"/>
      <c r="HZ33" s="363"/>
      <c r="IA33" s="363"/>
      <c r="IB33" s="363"/>
      <c r="IC33" s="381"/>
      <c r="ID33" s="363"/>
      <c r="IE33" s="363"/>
      <c r="IF33" s="363"/>
      <c r="IG33" s="381"/>
      <c r="IH33" s="363"/>
      <c r="II33" s="363"/>
      <c r="IJ33" s="363"/>
      <c r="IK33" s="381"/>
      <c r="IL33" s="363"/>
      <c r="IM33" s="363"/>
      <c r="IN33" s="363"/>
      <c r="IO33" s="381"/>
      <c r="IP33" s="363"/>
      <c r="IQ33" s="363"/>
      <c r="IR33" s="363"/>
      <c r="IS33" s="381"/>
      <c r="IT33" s="363"/>
      <c r="IU33" s="363"/>
      <c r="IV33" s="363"/>
    </row>
    <row r="34" spans="1:256" s="142" customFormat="1" ht="7.55" customHeight="1" x14ac:dyDescent="0.2">
      <c r="A34" s="381"/>
      <c r="B34" s="363"/>
      <c r="C34" s="363"/>
      <c r="D34" s="363"/>
    </row>
    <row r="35" spans="1:256" s="142" customFormat="1" ht="38.299999999999997" customHeight="1" x14ac:dyDescent="0.2">
      <c r="A35" s="381" t="s">
        <v>532</v>
      </c>
      <c r="B35" s="363"/>
      <c r="C35" s="363"/>
      <c r="D35" s="363"/>
    </row>
    <row r="36" spans="1:256" s="142" customFormat="1" ht="7.55" customHeight="1" x14ac:dyDescent="0.2">
      <c r="A36" s="381"/>
      <c r="B36" s="363"/>
      <c r="C36" s="363"/>
      <c r="D36" s="363"/>
    </row>
    <row r="37" spans="1:256" s="142" customFormat="1" ht="64" customHeight="1" x14ac:dyDescent="0.2">
      <c r="A37" s="381" t="s">
        <v>533</v>
      </c>
      <c r="B37" s="363"/>
      <c r="C37" s="363"/>
      <c r="D37" s="363"/>
    </row>
    <row r="38" spans="1:256" s="142" customFormat="1" ht="12.45" x14ac:dyDescent="0.2">
      <c r="A38" s="381" t="s">
        <v>696</v>
      </c>
      <c r="B38" s="363"/>
      <c r="C38" s="363"/>
      <c r="D38" s="363"/>
    </row>
    <row r="39" spans="1:256" s="142" customFormat="1" ht="12.45" x14ac:dyDescent="0.2">
      <c r="A39" s="382" t="s">
        <v>697</v>
      </c>
      <c r="B39" s="363"/>
      <c r="C39" s="363"/>
      <c r="D39" s="363"/>
    </row>
    <row r="40" spans="1:256" s="142" customFormat="1" ht="10" customHeight="1" x14ac:dyDescent="0.2">
      <c r="A40" s="213"/>
      <c r="B40" s="188"/>
      <c r="C40" s="188"/>
      <c r="D40" s="188"/>
    </row>
    <row r="41" spans="1:256" ht="15.05" customHeight="1" x14ac:dyDescent="0.2">
      <c r="A41" s="384" t="s">
        <v>3</v>
      </c>
      <c r="B41" s="363"/>
      <c r="C41" s="363"/>
      <c r="D41" s="363"/>
    </row>
    <row r="42" spans="1:256" ht="7.55" customHeight="1" x14ac:dyDescent="0.2">
      <c r="A42" s="385"/>
      <c r="B42" s="363"/>
      <c r="C42" s="363"/>
      <c r="D42" s="363"/>
    </row>
    <row r="43" spans="1:256" ht="51.05" customHeight="1" x14ac:dyDescent="0.2">
      <c r="A43" s="381" t="s">
        <v>554</v>
      </c>
      <c r="B43" s="363"/>
      <c r="C43" s="363"/>
      <c r="D43" s="363"/>
    </row>
    <row r="44" spans="1:256" ht="12.45" x14ac:dyDescent="0.2">
      <c r="A44" s="364" t="s">
        <v>534</v>
      </c>
      <c r="B44" s="363"/>
      <c r="C44" s="363"/>
      <c r="D44" s="363"/>
    </row>
    <row r="45" spans="1:256" ht="7.55" customHeight="1" x14ac:dyDescent="0.2">
      <c r="A45" s="3"/>
      <c r="B45" s="188"/>
      <c r="C45" s="188"/>
      <c r="D45" s="188"/>
    </row>
    <row r="46" spans="1:256" ht="12.45" x14ac:dyDescent="0.2">
      <c r="A46" s="364" t="s">
        <v>705</v>
      </c>
      <c r="B46" s="363"/>
      <c r="C46" s="363"/>
      <c r="D46" s="363"/>
    </row>
    <row r="47" spans="1:256" ht="12.8" customHeight="1" x14ac:dyDescent="0.2">
      <c r="A47" s="191" t="s">
        <v>15</v>
      </c>
      <c r="B47" s="395" t="s">
        <v>20</v>
      </c>
      <c r="C47" s="395"/>
      <c r="D47" s="395"/>
      <c r="H47" s="364"/>
      <c r="I47" s="363"/>
      <c r="J47" s="363"/>
      <c r="K47" s="363"/>
    </row>
    <row r="48" spans="1:256" ht="12.8" customHeight="1" x14ac:dyDescent="0.2">
      <c r="A48" s="191"/>
      <c r="B48" s="15" t="s">
        <v>708</v>
      </c>
      <c r="C48" s="216"/>
      <c r="D48" s="216"/>
      <c r="H48" s="3"/>
      <c r="I48" s="188"/>
      <c r="J48" s="188"/>
      <c r="K48" s="188"/>
    </row>
    <row r="49" spans="1:11" ht="12.45" x14ac:dyDescent="0.2">
      <c r="A49" s="191" t="s">
        <v>15</v>
      </c>
      <c r="B49" s="395" t="s">
        <v>706</v>
      </c>
      <c r="C49" s="395"/>
      <c r="D49" s="395"/>
      <c r="H49" s="3"/>
      <c r="I49" s="188"/>
      <c r="J49" s="188"/>
      <c r="K49" s="188"/>
    </row>
    <row r="50" spans="1:11" ht="12.45" x14ac:dyDescent="0.2">
      <c r="A50" s="191"/>
      <c r="B50" s="386" t="s">
        <v>556</v>
      </c>
      <c r="C50" s="386"/>
      <c r="D50" s="386"/>
      <c r="H50" s="3"/>
      <c r="I50" s="188"/>
      <c r="J50" s="188"/>
      <c r="K50" s="188"/>
    </row>
    <row r="51" spans="1:11" ht="12.45" x14ac:dyDescent="0.2">
      <c r="A51" s="191" t="s">
        <v>15</v>
      </c>
      <c r="B51" s="408" t="s">
        <v>552</v>
      </c>
      <c r="C51" s="408"/>
      <c r="D51" s="408"/>
      <c r="H51" s="3"/>
      <c r="I51" s="188"/>
      <c r="J51" s="188"/>
      <c r="K51" s="188"/>
    </row>
    <row r="52" spans="1:11" ht="51.05" customHeight="1" x14ac:dyDescent="0.2">
      <c r="A52" s="191"/>
      <c r="B52" s="387" t="s">
        <v>553</v>
      </c>
      <c r="C52" s="388"/>
      <c r="D52" s="388"/>
      <c r="H52" s="3"/>
      <c r="I52" s="188"/>
      <c r="J52" s="188"/>
      <c r="K52" s="188"/>
    </row>
    <row r="53" spans="1:11" ht="38.299999999999997" customHeight="1" x14ac:dyDescent="0.2">
      <c r="A53" s="191"/>
      <c r="B53" s="387" t="s">
        <v>691</v>
      </c>
      <c r="C53" s="388"/>
      <c r="D53" s="388"/>
      <c r="H53" s="3"/>
      <c r="I53" s="188"/>
      <c r="J53" s="188"/>
      <c r="K53" s="188"/>
    </row>
    <row r="54" spans="1:11" ht="12.45" x14ac:dyDescent="0.2">
      <c r="A54" s="191" t="s">
        <v>15</v>
      </c>
      <c r="B54" s="395" t="s">
        <v>555</v>
      </c>
      <c r="C54" s="395"/>
      <c r="D54" s="395"/>
      <c r="H54" s="3"/>
      <c r="I54" s="188"/>
      <c r="J54" s="188"/>
      <c r="K54" s="188"/>
    </row>
    <row r="55" spans="1:11" ht="64" customHeight="1" x14ac:dyDescent="0.2">
      <c r="A55" s="191"/>
      <c r="B55" s="411" t="s">
        <v>602</v>
      </c>
      <c r="C55" s="412"/>
      <c r="D55" s="412"/>
      <c r="H55" s="3"/>
      <c r="I55" s="188"/>
      <c r="J55" s="188"/>
      <c r="K55" s="188"/>
    </row>
    <row r="56" spans="1:11" ht="7.55" customHeight="1" x14ac:dyDescent="0.2">
      <c r="A56" s="191"/>
      <c r="B56" s="386"/>
      <c r="C56" s="363"/>
      <c r="D56" s="363"/>
      <c r="H56" s="3"/>
      <c r="I56" s="188"/>
      <c r="J56" s="188"/>
      <c r="K56" s="188"/>
    </row>
    <row r="57" spans="1:11" ht="12.45" x14ac:dyDescent="0.2">
      <c r="A57" s="381" t="s">
        <v>536</v>
      </c>
      <c r="B57" s="381"/>
      <c r="C57" s="381"/>
      <c r="D57" s="381"/>
    </row>
    <row r="58" spans="1:11" ht="25.55" customHeight="1" x14ac:dyDescent="0.2">
      <c r="A58" s="212" t="s">
        <v>15</v>
      </c>
      <c r="B58" s="381" t="s">
        <v>707</v>
      </c>
      <c r="C58" s="383"/>
      <c r="D58" s="383"/>
    </row>
    <row r="59" spans="1:11" ht="51.05" customHeight="1" x14ac:dyDescent="0.2">
      <c r="A59" s="212" t="s">
        <v>15</v>
      </c>
      <c r="B59" s="381" t="s">
        <v>716</v>
      </c>
      <c r="C59" s="383"/>
      <c r="D59" s="383"/>
      <c r="G59" s="379"/>
      <c r="H59" s="366"/>
      <c r="I59" s="366"/>
      <c r="J59" s="366"/>
    </row>
    <row r="60" spans="1:11" ht="25.55" customHeight="1" x14ac:dyDescent="0.2">
      <c r="A60" s="1"/>
      <c r="B60" s="382" t="s">
        <v>281</v>
      </c>
      <c r="C60" s="383"/>
      <c r="D60" s="383"/>
      <c r="G60" s="380"/>
      <c r="H60" s="380"/>
      <c r="I60" s="380"/>
      <c r="J60" s="380"/>
    </row>
    <row r="61" spans="1:11" ht="10" customHeight="1" x14ac:dyDescent="0.2">
      <c r="A61" s="364"/>
      <c r="B61" s="363"/>
      <c r="C61" s="363"/>
      <c r="D61" s="363"/>
    </row>
    <row r="62" spans="1:11" ht="15.75" customHeight="1" x14ac:dyDescent="0.2">
      <c r="A62" s="384" t="s">
        <v>596</v>
      </c>
      <c r="B62" s="363"/>
      <c r="C62" s="363"/>
      <c r="D62" s="363"/>
    </row>
    <row r="63" spans="1:11" ht="7.55" customHeight="1" x14ac:dyDescent="0.2">
      <c r="A63" s="3"/>
      <c r="B63" s="188"/>
      <c r="C63" s="188"/>
      <c r="D63" s="188"/>
    </row>
    <row r="64" spans="1:11" ht="64" customHeight="1" x14ac:dyDescent="0.2">
      <c r="A64" s="390" t="s">
        <v>748</v>
      </c>
      <c r="B64" s="388"/>
      <c r="C64" s="388"/>
      <c r="D64" s="388"/>
    </row>
    <row r="65" spans="1:256" ht="10" customHeight="1" x14ac:dyDescent="0.2">
      <c r="A65" s="3"/>
      <c r="B65" s="188"/>
      <c r="C65" s="188"/>
      <c r="D65" s="188"/>
    </row>
    <row r="66" spans="1:256" ht="15.05" customHeight="1" x14ac:dyDescent="0.2">
      <c r="A66" s="384" t="s">
        <v>161</v>
      </c>
      <c r="B66" s="363"/>
      <c r="C66" s="363"/>
      <c r="D66" s="363"/>
    </row>
    <row r="67" spans="1:256" ht="7.55" customHeight="1" x14ac:dyDescent="0.2">
      <c r="A67" s="389"/>
      <c r="B67" s="363"/>
      <c r="C67" s="363"/>
      <c r="D67" s="363"/>
    </row>
    <row r="68" spans="1:256" ht="64" customHeight="1" x14ac:dyDescent="0.2">
      <c r="A68" s="378" t="s">
        <v>350</v>
      </c>
      <c r="B68" s="363"/>
      <c r="C68" s="363"/>
      <c r="D68" s="363"/>
    </row>
    <row r="69" spans="1:256" ht="38.299999999999997" customHeight="1" x14ac:dyDescent="0.2">
      <c r="A69" s="378" t="s">
        <v>605</v>
      </c>
      <c r="B69" s="363"/>
      <c r="C69" s="363"/>
      <c r="D69" s="363"/>
    </row>
    <row r="70" spans="1:256" s="5" customFormat="1" ht="7.55" customHeight="1" x14ac:dyDescent="0.2">
      <c r="A70" s="389"/>
      <c r="B70" s="363"/>
      <c r="C70" s="363"/>
      <c r="D70" s="363"/>
    </row>
    <row r="71" spans="1:256" ht="25.55" customHeight="1" x14ac:dyDescent="0.2">
      <c r="A71" s="378" t="s">
        <v>283</v>
      </c>
      <c r="B71" s="363"/>
      <c r="C71" s="363"/>
      <c r="D71" s="363"/>
    </row>
    <row r="72" spans="1:256" ht="25.55" customHeight="1" x14ac:dyDescent="0.2">
      <c r="A72" s="378" t="s">
        <v>537</v>
      </c>
      <c r="B72" s="363"/>
      <c r="C72" s="363"/>
      <c r="D72" s="363"/>
      <c r="E72" s="378"/>
      <c r="F72" s="363"/>
      <c r="G72" s="363"/>
      <c r="H72" s="363"/>
      <c r="I72" s="378"/>
      <c r="J72" s="363"/>
      <c r="K72" s="363"/>
      <c r="L72" s="363"/>
      <c r="M72" s="378"/>
      <c r="N72" s="363"/>
      <c r="O72" s="363"/>
      <c r="P72" s="363"/>
      <c r="Q72" s="378"/>
      <c r="R72" s="363"/>
      <c r="S72" s="363"/>
      <c r="T72" s="363"/>
      <c r="U72" s="378"/>
      <c r="V72" s="363"/>
      <c r="W72" s="363"/>
      <c r="X72" s="363"/>
      <c r="Y72" s="378"/>
      <c r="Z72" s="363"/>
      <c r="AA72" s="363"/>
      <c r="AB72" s="363"/>
      <c r="AC72" s="378"/>
      <c r="AD72" s="363"/>
      <c r="AE72" s="363"/>
      <c r="AF72" s="363"/>
      <c r="AG72" s="378"/>
      <c r="AH72" s="363"/>
      <c r="AI72" s="363"/>
      <c r="AJ72" s="363"/>
      <c r="AK72" s="378"/>
      <c r="AL72" s="363"/>
      <c r="AM72" s="363"/>
      <c r="AN72" s="363"/>
      <c r="AO72" s="378"/>
      <c r="AP72" s="363"/>
      <c r="AQ72" s="363"/>
      <c r="AR72" s="363"/>
      <c r="AS72" s="378"/>
      <c r="AT72" s="363"/>
      <c r="AU72" s="363"/>
      <c r="AV72" s="363"/>
      <c r="AW72" s="378"/>
      <c r="AX72" s="363"/>
      <c r="AY72" s="363"/>
      <c r="AZ72" s="363"/>
      <c r="BA72" s="378"/>
      <c r="BB72" s="363"/>
      <c r="BC72" s="363"/>
      <c r="BD72" s="363"/>
      <c r="BE72" s="378"/>
      <c r="BF72" s="363"/>
      <c r="BG72" s="363"/>
      <c r="BH72" s="363"/>
      <c r="BI72" s="378"/>
      <c r="BJ72" s="363"/>
      <c r="BK72" s="363"/>
      <c r="BL72" s="363"/>
      <c r="BM72" s="378"/>
      <c r="BN72" s="363"/>
      <c r="BO72" s="363"/>
      <c r="BP72" s="363"/>
      <c r="BQ72" s="378"/>
      <c r="BR72" s="363"/>
      <c r="BS72" s="363"/>
      <c r="BT72" s="363"/>
      <c r="BU72" s="378"/>
      <c r="BV72" s="363"/>
      <c r="BW72" s="363"/>
      <c r="BX72" s="363"/>
      <c r="BY72" s="378"/>
      <c r="BZ72" s="363"/>
      <c r="CA72" s="363"/>
      <c r="CB72" s="363"/>
      <c r="CC72" s="378"/>
      <c r="CD72" s="363"/>
      <c r="CE72" s="363"/>
      <c r="CF72" s="363"/>
      <c r="CG72" s="378"/>
      <c r="CH72" s="363"/>
      <c r="CI72" s="363"/>
      <c r="CJ72" s="363"/>
      <c r="CK72" s="378"/>
      <c r="CL72" s="363"/>
      <c r="CM72" s="363"/>
      <c r="CN72" s="363"/>
      <c r="CO72" s="378"/>
      <c r="CP72" s="363"/>
      <c r="CQ72" s="363"/>
      <c r="CR72" s="363"/>
      <c r="CS72" s="378"/>
      <c r="CT72" s="363"/>
      <c r="CU72" s="363"/>
      <c r="CV72" s="363"/>
      <c r="CW72" s="378"/>
      <c r="CX72" s="363"/>
      <c r="CY72" s="363"/>
      <c r="CZ72" s="363"/>
      <c r="DA72" s="378"/>
      <c r="DB72" s="363"/>
      <c r="DC72" s="363"/>
      <c r="DD72" s="363"/>
      <c r="DE72" s="378"/>
      <c r="DF72" s="363"/>
      <c r="DG72" s="363"/>
      <c r="DH72" s="363"/>
      <c r="DI72" s="378"/>
      <c r="DJ72" s="363"/>
      <c r="DK72" s="363"/>
      <c r="DL72" s="363"/>
      <c r="DM72" s="378"/>
      <c r="DN72" s="363"/>
      <c r="DO72" s="363"/>
      <c r="DP72" s="363"/>
      <c r="DQ72" s="378"/>
      <c r="DR72" s="363"/>
      <c r="DS72" s="363"/>
      <c r="DT72" s="363"/>
      <c r="DU72" s="378"/>
      <c r="DV72" s="363"/>
      <c r="DW72" s="363"/>
      <c r="DX72" s="363"/>
      <c r="DY72" s="378"/>
      <c r="DZ72" s="363"/>
      <c r="EA72" s="363"/>
      <c r="EB72" s="363"/>
      <c r="EC72" s="378"/>
      <c r="ED72" s="363"/>
      <c r="EE72" s="363"/>
      <c r="EF72" s="363"/>
      <c r="EG72" s="378"/>
      <c r="EH72" s="363"/>
      <c r="EI72" s="363"/>
      <c r="EJ72" s="363"/>
      <c r="EK72" s="378"/>
      <c r="EL72" s="363"/>
      <c r="EM72" s="363"/>
      <c r="EN72" s="363"/>
      <c r="EO72" s="378"/>
      <c r="EP72" s="363"/>
      <c r="EQ72" s="363"/>
      <c r="ER72" s="363"/>
      <c r="ES72" s="378"/>
      <c r="ET72" s="363"/>
      <c r="EU72" s="363"/>
      <c r="EV72" s="363"/>
      <c r="EW72" s="378"/>
      <c r="EX72" s="363"/>
      <c r="EY72" s="363"/>
      <c r="EZ72" s="363"/>
      <c r="FA72" s="378"/>
      <c r="FB72" s="363"/>
      <c r="FC72" s="363"/>
      <c r="FD72" s="363"/>
      <c r="FE72" s="378"/>
      <c r="FF72" s="363"/>
      <c r="FG72" s="363"/>
      <c r="FH72" s="363"/>
      <c r="FI72" s="378"/>
      <c r="FJ72" s="363"/>
      <c r="FK72" s="363"/>
      <c r="FL72" s="363"/>
      <c r="FM72" s="378"/>
      <c r="FN72" s="363"/>
      <c r="FO72" s="363"/>
      <c r="FP72" s="363"/>
      <c r="FQ72" s="378"/>
      <c r="FR72" s="363"/>
      <c r="FS72" s="363"/>
      <c r="FT72" s="363"/>
      <c r="FU72" s="378"/>
      <c r="FV72" s="363"/>
      <c r="FW72" s="363"/>
      <c r="FX72" s="363"/>
      <c r="FY72" s="378"/>
      <c r="FZ72" s="363"/>
      <c r="GA72" s="363"/>
      <c r="GB72" s="363"/>
      <c r="GC72" s="378"/>
      <c r="GD72" s="363"/>
      <c r="GE72" s="363"/>
      <c r="GF72" s="363"/>
      <c r="GG72" s="378"/>
      <c r="GH72" s="363"/>
      <c r="GI72" s="363"/>
      <c r="GJ72" s="363"/>
      <c r="GK72" s="378"/>
      <c r="GL72" s="363"/>
      <c r="GM72" s="363"/>
      <c r="GN72" s="363"/>
      <c r="GO72" s="378"/>
      <c r="GP72" s="363"/>
      <c r="GQ72" s="363"/>
      <c r="GR72" s="363"/>
      <c r="GS72" s="378"/>
      <c r="GT72" s="363"/>
      <c r="GU72" s="363"/>
      <c r="GV72" s="363"/>
      <c r="GW72" s="378"/>
      <c r="GX72" s="363"/>
      <c r="GY72" s="363"/>
      <c r="GZ72" s="363"/>
      <c r="HA72" s="378"/>
      <c r="HB72" s="363"/>
      <c r="HC72" s="363"/>
      <c r="HD72" s="363"/>
      <c r="HE72" s="378"/>
      <c r="HF72" s="363"/>
      <c r="HG72" s="363"/>
      <c r="HH72" s="363"/>
      <c r="HI72" s="378"/>
      <c r="HJ72" s="363"/>
      <c r="HK72" s="363"/>
      <c r="HL72" s="363"/>
      <c r="HM72" s="378"/>
      <c r="HN72" s="363"/>
      <c r="HO72" s="363"/>
      <c r="HP72" s="363"/>
      <c r="HQ72" s="378"/>
      <c r="HR72" s="363"/>
      <c r="HS72" s="363"/>
      <c r="HT72" s="363"/>
      <c r="HU72" s="378"/>
      <c r="HV72" s="363"/>
      <c r="HW72" s="363"/>
      <c r="HX72" s="363"/>
      <c r="HY72" s="378"/>
      <c r="HZ72" s="363"/>
      <c r="IA72" s="363"/>
      <c r="IB72" s="363"/>
      <c r="IC72" s="378"/>
      <c r="ID72" s="363"/>
      <c r="IE72" s="363"/>
      <c r="IF72" s="363"/>
      <c r="IG72" s="378"/>
      <c r="IH72" s="363"/>
      <c r="II72" s="363"/>
      <c r="IJ72" s="363"/>
      <c r="IK72" s="378"/>
      <c r="IL72" s="363"/>
      <c r="IM72" s="363"/>
      <c r="IN72" s="363"/>
      <c r="IO72" s="378"/>
      <c r="IP72" s="363"/>
      <c r="IQ72" s="363"/>
      <c r="IR72" s="363"/>
      <c r="IS72" s="378"/>
      <c r="IT72" s="363"/>
      <c r="IU72" s="363"/>
      <c r="IV72" s="363"/>
    </row>
    <row r="73" spans="1:256" ht="7.55" customHeight="1" x14ac:dyDescent="0.2">
      <c r="A73" s="378"/>
      <c r="B73" s="363"/>
      <c r="C73" s="363"/>
      <c r="D73" s="363"/>
    </row>
    <row r="74" spans="1:256" ht="38.299999999999997" customHeight="1" x14ac:dyDescent="0.2">
      <c r="A74" s="391" t="s">
        <v>690</v>
      </c>
      <c r="B74" s="392"/>
      <c r="C74" s="392"/>
      <c r="D74" s="392"/>
    </row>
    <row r="75" spans="1:256" ht="10" customHeight="1" x14ac:dyDescent="0.2">
      <c r="A75" s="378"/>
      <c r="B75" s="363"/>
      <c r="C75" s="363"/>
      <c r="D75" s="363"/>
    </row>
    <row r="76" spans="1:256" ht="15.05" customHeight="1" x14ac:dyDescent="0.2">
      <c r="A76" s="384" t="s">
        <v>162</v>
      </c>
      <c r="B76" s="363"/>
      <c r="C76" s="363"/>
      <c r="D76" s="363"/>
    </row>
    <row r="77" spans="1:256" ht="7.55" customHeight="1" x14ac:dyDescent="0.2">
      <c r="A77" s="389"/>
      <c r="B77" s="363"/>
      <c r="C77" s="363"/>
      <c r="D77" s="363"/>
    </row>
    <row r="78" spans="1:256" ht="25.55" customHeight="1" x14ac:dyDescent="0.2">
      <c r="A78" s="364" t="s">
        <v>603</v>
      </c>
      <c r="B78" s="363"/>
      <c r="C78" s="363"/>
      <c r="D78" s="363"/>
    </row>
    <row r="79" spans="1:256" ht="12.45" x14ac:dyDescent="0.2">
      <c r="A79" s="364" t="s">
        <v>13</v>
      </c>
      <c r="B79" s="363"/>
      <c r="C79" s="363"/>
      <c r="D79" s="363"/>
    </row>
    <row r="80" spans="1:256" ht="7.55" customHeight="1" x14ac:dyDescent="0.2">
      <c r="A80" s="413"/>
      <c r="B80" s="363"/>
      <c r="C80" s="363"/>
      <c r="D80" s="363"/>
    </row>
    <row r="81" spans="1:4" ht="25.55" customHeight="1" x14ac:dyDescent="0.2">
      <c r="A81" s="364" t="s">
        <v>606</v>
      </c>
      <c r="B81" s="363"/>
      <c r="C81" s="363"/>
      <c r="D81" s="363"/>
    </row>
    <row r="82" spans="1:4" ht="10" customHeight="1" x14ac:dyDescent="0.2">
      <c r="A82" s="364"/>
      <c r="B82" s="363"/>
      <c r="C82" s="363"/>
      <c r="D82" s="363"/>
    </row>
    <row r="83" spans="1:4" ht="15.05" customHeight="1" x14ac:dyDescent="0.2">
      <c r="A83" s="384" t="s">
        <v>538</v>
      </c>
      <c r="B83" s="363"/>
      <c r="C83" s="363"/>
      <c r="D83" s="363"/>
    </row>
    <row r="84" spans="1:4" ht="7.55" customHeight="1" x14ac:dyDescent="0.2">
      <c r="A84" s="378"/>
      <c r="B84" s="363"/>
      <c r="C84" s="363"/>
      <c r="D84" s="363"/>
    </row>
    <row r="85" spans="1:4" ht="25.55" customHeight="1" x14ac:dyDescent="0.2">
      <c r="A85" s="378" t="s">
        <v>615</v>
      </c>
      <c r="B85" s="363"/>
      <c r="C85" s="363"/>
      <c r="D85" s="363"/>
    </row>
    <row r="86" spans="1:4" ht="12.8" customHeight="1" x14ac:dyDescent="0.2">
      <c r="A86" s="397" t="s">
        <v>329</v>
      </c>
      <c r="B86" s="366"/>
      <c r="C86" s="366"/>
      <c r="D86" s="366"/>
    </row>
    <row r="87" spans="1:4" ht="12.45" x14ac:dyDescent="0.2">
      <c r="A87" s="397" t="s">
        <v>330</v>
      </c>
      <c r="B87" s="366"/>
      <c r="C87" s="366"/>
      <c r="D87" s="366"/>
    </row>
    <row r="88" spans="1:4" ht="12.45" x14ac:dyDescent="0.2">
      <c r="A88" s="397" t="s">
        <v>287</v>
      </c>
      <c r="B88" s="366"/>
      <c r="C88" s="366"/>
      <c r="D88" s="366"/>
    </row>
    <row r="89" spans="1:4" ht="12.45" x14ac:dyDescent="0.2">
      <c r="A89" s="397" t="s">
        <v>325</v>
      </c>
      <c r="B89" s="366"/>
      <c r="C89" s="366"/>
      <c r="D89" s="366"/>
    </row>
    <row r="90" spans="1:4" ht="12.45" x14ac:dyDescent="0.2">
      <c r="A90" s="397" t="s">
        <v>692</v>
      </c>
      <c r="B90" s="366"/>
      <c r="C90" s="366"/>
      <c r="D90" s="366"/>
    </row>
    <row r="91" spans="1:4" ht="12.45" x14ac:dyDescent="0.2">
      <c r="A91" s="397" t="s">
        <v>343</v>
      </c>
      <c r="B91" s="366"/>
      <c r="C91" s="366"/>
      <c r="D91" s="366"/>
    </row>
    <row r="92" spans="1:4" ht="12.45" x14ac:dyDescent="0.2">
      <c r="A92" s="397" t="s">
        <v>539</v>
      </c>
      <c r="B92" s="366"/>
      <c r="C92" s="366"/>
      <c r="D92" s="366"/>
    </row>
    <row r="93" spans="1:4" ht="12.45" x14ac:dyDescent="0.2">
      <c r="A93" s="398" t="s">
        <v>545</v>
      </c>
      <c r="B93" s="399"/>
      <c r="C93" s="399"/>
      <c r="D93" s="399"/>
    </row>
    <row r="94" spans="1:4" ht="12.45" x14ac:dyDescent="0.2">
      <c r="A94" s="397" t="s">
        <v>341</v>
      </c>
      <c r="B94" s="366"/>
      <c r="C94" s="366"/>
      <c r="D94" s="366"/>
    </row>
    <row r="95" spans="1:4" ht="10" customHeight="1" x14ac:dyDescent="0.2">
      <c r="A95" s="378"/>
      <c r="B95" s="363"/>
      <c r="C95" s="363"/>
      <c r="D95" s="363"/>
    </row>
    <row r="96" spans="1:4" ht="15.05" customHeight="1" x14ac:dyDescent="0.2">
      <c r="A96" s="384" t="s">
        <v>284</v>
      </c>
      <c r="B96" s="363"/>
      <c r="C96" s="363"/>
      <c r="D96" s="363"/>
    </row>
    <row r="97" spans="1:4" ht="7.55" customHeight="1" x14ac:dyDescent="0.2">
      <c r="A97" s="378"/>
      <c r="B97" s="363"/>
      <c r="C97" s="363"/>
      <c r="D97" s="363"/>
    </row>
    <row r="98" spans="1:4" ht="64.5" customHeight="1" x14ac:dyDescent="0.2">
      <c r="A98" s="378" t="s">
        <v>616</v>
      </c>
      <c r="B98" s="363"/>
      <c r="C98" s="363"/>
      <c r="D98" s="363"/>
    </row>
    <row r="99" spans="1:4" ht="38.299999999999997" customHeight="1" x14ac:dyDescent="0.2">
      <c r="A99" s="378" t="s">
        <v>540</v>
      </c>
      <c r="B99" s="363"/>
      <c r="C99" s="363"/>
      <c r="D99" s="363"/>
    </row>
    <row r="100" spans="1:4" ht="10" customHeight="1" x14ac:dyDescent="0.2">
      <c r="A100" s="378"/>
      <c r="B100" s="363"/>
      <c r="C100" s="363"/>
      <c r="D100" s="363"/>
    </row>
    <row r="101" spans="1:4" ht="15.05" customHeight="1" x14ac:dyDescent="0.2">
      <c r="A101" s="384" t="s">
        <v>285</v>
      </c>
      <c r="B101" s="363"/>
      <c r="C101" s="363"/>
      <c r="D101" s="363"/>
    </row>
    <row r="102" spans="1:4" ht="7.55" customHeight="1" x14ac:dyDescent="0.2">
      <c r="A102" s="378"/>
      <c r="B102" s="363"/>
      <c r="C102" s="363"/>
      <c r="D102" s="363"/>
    </row>
    <row r="103" spans="1:4" ht="38.299999999999997" customHeight="1" x14ac:dyDescent="0.2">
      <c r="A103" s="378" t="s">
        <v>758</v>
      </c>
      <c r="B103" s="363"/>
      <c r="C103" s="363"/>
      <c r="D103" s="363"/>
    </row>
    <row r="104" spans="1:4" ht="38.299999999999997" customHeight="1" x14ac:dyDescent="0.2">
      <c r="A104" s="378" t="s">
        <v>541</v>
      </c>
      <c r="B104" s="363"/>
      <c r="C104" s="363"/>
      <c r="D104" s="363"/>
    </row>
    <row r="105" spans="1:4" ht="12.45" x14ac:dyDescent="0.2">
      <c r="A105" s="396" t="s">
        <v>604</v>
      </c>
      <c r="B105" s="396"/>
      <c r="C105" s="396"/>
      <c r="D105" s="396"/>
    </row>
    <row r="106" spans="1:4" ht="10" customHeight="1" x14ac:dyDescent="0.2">
      <c r="A106" s="4"/>
    </row>
    <row r="107" spans="1:4" ht="14.25" customHeight="1" x14ac:dyDescent="0.2">
      <c r="A107" s="384" t="s">
        <v>286</v>
      </c>
      <c r="B107" s="363"/>
      <c r="C107" s="363"/>
      <c r="D107" s="363"/>
    </row>
    <row r="108" spans="1:4" ht="7.55" customHeight="1" x14ac:dyDescent="0.2">
      <c r="A108" s="378"/>
      <c r="B108" s="363"/>
      <c r="C108" s="363"/>
      <c r="D108" s="363"/>
    </row>
    <row r="109" spans="1:4" ht="76.75" customHeight="1" x14ac:dyDescent="0.2">
      <c r="A109" s="378" t="s">
        <v>542</v>
      </c>
      <c r="B109" s="363"/>
      <c r="C109" s="363"/>
      <c r="D109" s="363"/>
    </row>
    <row r="110" spans="1:4" ht="25.55" customHeight="1" x14ac:dyDescent="0.2">
      <c r="A110" s="400" t="s">
        <v>535</v>
      </c>
      <c r="B110" s="363"/>
      <c r="C110" s="363"/>
      <c r="D110" s="363"/>
    </row>
    <row r="111" spans="1:4" ht="38.299999999999997" customHeight="1" x14ac:dyDescent="0.2">
      <c r="A111" s="378" t="s">
        <v>752</v>
      </c>
      <c r="B111" s="363"/>
      <c r="C111" s="363"/>
      <c r="D111" s="363"/>
    </row>
    <row r="112" spans="1:4" ht="12.8" customHeight="1" x14ac:dyDescent="0.2">
      <c r="A112" s="396" t="s">
        <v>607</v>
      </c>
      <c r="B112" s="396"/>
      <c r="C112" s="396"/>
      <c r="D112" s="396"/>
    </row>
    <row r="113" spans="1:4" ht="7.55" customHeight="1" x14ac:dyDescent="0.2">
      <c r="A113" s="378"/>
      <c r="B113" s="363"/>
      <c r="C113" s="363"/>
      <c r="D113" s="363"/>
    </row>
    <row r="114" spans="1:4" ht="12.8" customHeight="1" x14ac:dyDescent="0.2">
      <c r="A114" s="401" t="s">
        <v>757</v>
      </c>
      <c r="B114" s="371"/>
      <c r="C114" s="371"/>
      <c r="D114" s="371"/>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8" t="s">
        <v>290</v>
      </c>
      <c r="B136" s="363"/>
      <c r="C136" s="363"/>
      <c r="D136" s="363"/>
      <c r="E136" s="188"/>
    </row>
    <row r="137" spans="1:5" ht="10" customHeight="1" x14ac:dyDescent="0.2">
      <c r="A137" s="3"/>
      <c r="B137" s="15"/>
      <c r="C137" s="15"/>
      <c r="D137" s="15"/>
    </row>
    <row r="138" spans="1:5" ht="15.05" customHeight="1" x14ac:dyDescent="0.2">
      <c r="A138" s="384" t="s">
        <v>326</v>
      </c>
      <c r="B138" s="363"/>
      <c r="C138" s="363"/>
      <c r="D138" s="363"/>
    </row>
    <row r="139" spans="1:5" ht="7.55" customHeight="1" x14ac:dyDescent="0.2">
      <c r="A139" s="393"/>
      <c r="B139" s="363"/>
      <c r="C139" s="363"/>
      <c r="D139" s="363"/>
    </row>
    <row r="140" spans="1:5" ht="38.299999999999997" customHeight="1" x14ac:dyDescent="0.2">
      <c r="A140" s="364" t="s">
        <v>322</v>
      </c>
      <c r="B140" s="383"/>
      <c r="C140" s="383"/>
      <c r="D140" s="383"/>
    </row>
    <row r="141" spans="1:5" ht="25.55" customHeight="1" x14ac:dyDescent="0.2">
      <c r="A141" s="364" t="s">
        <v>323</v>
      </c>
      <c r="B141" s="383"/>
      <c r="C141" s="383"/>
      <c r="D141" s="383"/>
    </row>
    <row r="142" spans="1:5" ht="51.05" customHeight="1" x14ac:dyDescent="0.2">
      <c r="A142" s="364" t="s">
        <v>543</v>
      </c>
      <c r="B142" s="383"/>
      <c r="C142" s="383"/>
      <c r="D142" s="383"/>
    </row>
    <row r="143" spans="1:5" ht="12.45" x14ac:dyDescent="0.2">
      <c r="A143" s="414" t="s">
        <v>324</v>
      </c>
      <c r="B143" s="415"/>
      <c r="C143" s="415"/>
      <c r="D143" s="415"/>
    </row>
    <row r="144" spans="1:5" ht="7.55" customHeight="1" x14ac:dyDescent="0.2">
      <c r="A144" s="393"/>
      <c r="B144" s="363"/>
      <c r="C144" s="363"/>
      <c r="D144" s="363"/>
    </row>
    <row r="145" spans="1:4" ht="76.75" customHeight="1" x14ac:dyDescent="0.2">
      <c r="A145" s="364" t="s">
        <v>327</v>
      </c>
      <c r="B145" s="383"/>
      <c r="C145" s="383"/>
      <c r="D145" s="383"/>
    </row>
    <row r="146" spans="1:4" ht="10" customHeight="1" x14ac:dyDescent="0.2">
      <c r="A146" s="393"/>
      <c r="B146" s="363"/>
      <c r="C146" s="363"/>
      <c r="D146" s="363"/>
    </row>
    <row r="147" spans="1:4" ht="15.05" customHeight="1" x14ac:dyDescent="0.2">
      <c r="A147" s="384" t="s">
        <v>693</v>
      </c>
      <c r="B147" s="363"/>
      <c r="C147" s="363"/>
      <c r="D147" s="363"/>
    </row>
    <row r="148" spans="1:4" ht="7.55" customHeight="1" x14ac:dyDescent="0.2">
      <c r="A148" s="393"/>
      <c r="B148" s="363"/>
      <c r="C148" s="363"/>
      <c r="D148" s="363"/>
    </row>
    <row r="149" spans="1:4" ht="51.05" customHeight="1" x14ac:dyDescent="0.2">
      <c r="A149" s="364" t="s">
        <v>328</v>
      </c>
      <c r="B149" s="383"/>
      <c r="C149" s="383"/>
      <c r="D149" s="383"/>
    </row>
    <row r="150" spans="1:4" ht="51.05" customHeight="1" x14ac:dyDescent="0.2">
      <c r="A150" s="364" t="s">
        <v>610</v>
      </c>
      <c r="B150" s="383"/>
      <c r="C150" s="383"/>
      <c r="D150" s="383"/>
    </row>
    <row r="151" spans="1:4" ht="12.45" x14ac:dyDescent="0.2">
      <c r="A151" s="414" t="s">
        <v>324</v>
      </c>
      <c r="B151" s="415"/>
      <c r="C151" s="415"/>
      <c r="D151" s="415"/>
    </row>
    <row r="152" spans="1:4" ht="25.55" customHeight="1" x14ac:dyDescent="0.2">
      <c r="A152" s="364" t="s">
        <v>609</v>
      </c>
      <c r="B152" s="383"/>
      <c r="C152" s="383"/>
      <c r="D152" s="383"/>
    </row>
    <row r="153" spans="1:4" ht="10" customHeight="1" x14ac:dyDescent="0.2">
      <c r="A153" s="393"/>
      <c r="B153" s="363"/>
      <c r="C153" s="363"/>
      <c r="D153" s="363"/>
    </row>
    <row r="154" spans="1:4" ht="15.05" customHeight="1" x14ac:dyDescent="0.2">
      <c r="A154" s="384" t="s">
        <v>342</v>
      </c>
      <c r="B154" s="363"/>
      <c r="C154" s="363"/>
      <c r="D154" s="363"/>
    </row>
    <row r="155" spans="1:4" ht="7.55" customHeight="1" x14ac:dyDescent="0.2">
      <c r="A155" s="393"/>
      <c r="B155" s="363"/>
      <c r="C155" s="363"/>
      <c r="D155" s="363"/>
    </row>
    <row r="156" spans="1:4" ht="38.299999999999997" customHeight="1" x14ac:dyDescent="0.2">
      <c r="A156" s="364" t="s">
        <v>611</v>
      </c>
      <c r="B156" s="383"/>
      <c r="C156" s="383"/>
      <c r="D156" s="383"/>
    </row>
    <row r="157" spans="1:4" ht="12.8" customHeight="1" x14ac:dyDescent="0.2">
      <c r="A157" s="394" t="s">
        <v>612</v>
      </c>
      <c r="B157" s="394"/>
      <c r="C157" s="394"/>
      <c r="D157" s="394"/>
    </row>
    <row r="158" spans="1:4" ht="7.55" customHeight="1" x14ac:dyDescent="0.2">
      <c r="A158" s="229"/>
      <c r="B158" s="229"/>
      <c r="C158" s="229"/>
      <c r="D158" s="229"/>
    </row>
    <row r="159" spans="1:4" ht="25.55" customHeight="1" x14ac:dyDescent="0.2">
      <c r="A159" s="381" t="s">
        <v>613</v>
      </c>
      <c r="B159" s="383"/>
      <c r="C159" s="383"/>
      <c r="D159" s="383"/>
    </row>
    <row r="160" spans="1:4" ht="12.8" customHeight="1" x14ac:dyDescent="0.2">
      <c r="A160" s="382" t="s">
        <v>622</v>
      </c>
      <c r="B160" s="382"/>
      <c r="C160" s="382"/>
      <c r="D160" s="382"/>
    </row>
    <row r="161" spans="1:256" ht="7.55" customHeight="1" x14ac:dyDescent="0.2">
      <c r="A161" s="228"/>
      <c r="B161" s="194"/>
      <c r="C161" s="194"/>
      <c r="D161" s="194"/>
    </row>
    <row r="162" spans="1:256" ht="25.55" customHeight="1" x14ac:dyDescent="0.2">
      <c r="A162" s="381" t="s">
        <v>695</v>
      </c>
      <c r="B162" s="383"/>
      <c r="C162" s="383"/>
      <c r="D162" s="383"/>
    </row>
    <row r="163" spans="1:256" ht="12.45" x14ac:dyDescent="0.2">
      <c r="A163" s="394" t="s">
        <v>694</v>
      </c>
      <c r="B163" s="380"/>
      <c r="C163" s="380"/>
      <c r="D163" s="380"/>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64" t="s">
        <v>351</v>
      </c>
      <c r="B165" s="383"/>
      <c r="C165" s="383"/>
      <c r="D165" s="383"/>
      <c r="F165" s="192"/>
    </row>
    <row r="166" spans="1:256" ht="7.55" customHeight="1" x14ac:dyDescent="0.2">
      <c r="A166" s="190"/>
      <c r="B166" s="188"/>
      <c r="C166" s="188"/>
      <c r="D166" s="188"/>
      <c r="F166" s="192"/>
    </row>
    <row r="167" spans="1:256" ht="12.8" customHeight="1" x14ac:dyDescent="0.2">
      <c r="A167" s="393" t="s">
        <v>349</v>
      </c>
      <c r="B167" s="363"/>
      <c r="C167" s="363"/>
      <c r="D167" s="363"/>
      <c r="F167" s="192"/>
    </row>
    <row r="168" spans="1:256" ht="12.8" customHeight="1" x14ac:dyDescent="0.2">
      <c r="A168" s="191" t="s">
        <v>15</v>
      </c>
      <c r="B168" s="395" t="s">
        <v>344</v>
      </c>
      <c r="C168" s="395"/>
      <c r="D168" s="395"/>
      <c r="F168" s="192"/>
    </row>
    <row r="169" spans="1:256" ht="38.299999999999997" customHeight="1" x14ac:dyDescent="0.2">
      <c r="A169" s="190"/>
      <c r="B169" s="381" t="s">
        <v>619</v>
      </c>
      <c r="C169" s="383"/>
      <c r="D169" s="383"/>
      <c r="F169" s="192"/>
    </row>
    <row r="170" spans="1:256" ht="12.8" customHeight="1" x14ac:dyDescent="0.2">
      <c r="A170" s="191" t="s">
        <v>15</v>
      </c>
      <c r="B170" s="395" t="s">
        <v>345</v>
      </c>
      <c r="C170" s="395"/>
      <c r="D170" s="395"/>
      <c r="F170" s="192"/>
    </row>
    <row r="171" spans="1:256" ht="51.05" customHeight="1" x14ac:dyDescent="0.2">
      <c r="A171" s="190"/>
      <c r="B171" s="381" t="s">
        <v>617</v>
      </c>
      <c r="C171" s="383"/>
      <c r="D171" s="383"/>
      <c r="F171" s="192"/>
    </row>
    <row r="172" spans="1:256" ht="12.8" customHeight="1" x14ac:dyDescent="0.2">
      <c r="A172" s="191" t="s">
        <v>15</v>
      </c>
      <c r="B172" s="395" t="s">
        <v>346</v>
      </c>
      <c r="C172" s="395"/>
      <c r="D172" s="395"/>
      <c r="F172" s="192"/>
    </row>
    <row r="173" spans="1:256" ht="51.05" customHeight="1" x14ac:dyDescent="0.2">
      <c r="A173" s="190"/>
      <c r="B173" s="381" t="s">
        <v>620</v>
      </c>
      <c r="C173" s="383"/>
      <c r="D173" s="383"/>
      <c r="F173" s="192"/>
    </row>
    <row r="174" spans="1:256" ht="38.299999999999997" customHeight="1" x14ac:dyDescent="0.2">
      <c r="A174" s="190"/>
      <c r="B174" s="381" t="s">
        <v>621</v>
      </c>
      <c r="C174" s="383"/>
      <c r="D174" s="383"/>
      <c r="F174" s="192"/>
    </row>
    <row r="175" spans="1:256" ht="12.8" customHeight="1" x14ac:dyDescent="0.2">
      <c r="A175" s="191" t="s">
        <v>15</v>
      </c>
      <c r="B175" s="395" t="s">
        <v>347</v>
      </c>
      <c r="C175" s="395"/>
      <c r="D175" s="395"/>
      <c r="F175" s="192"/>
    </row>
    <row r="176" spans="1:256" ht="51.05" customHeight="1" x14ac:dyDescent="0.2">
      <c r="A176" s="190"/>
      <c r="B176" s="381" t="s">
        <v>348</v>
      </c>
      <c r="C176" s="383"/>
      <c r="D176" s="383"/>
      <c r="F176" s="192"/>
    </row>
    <row r="177" spans="1:6" ht="12.8" customHeight="1" x14ac:dyDescent="0.2">
      <c r="A177" s="191" t="s">
        <v>15</v>
      </c>
      <c r="B177" s="395" t="s">
        <v>736</v>
      </c>
      <c r="C177" s="395"/>
      <c r="D177" s="395"/>
      <c r="F177" s="192"/>
    </row>
    <row r="178" spans="1:6" ht="38.299999999999997" customHeight="1" x14ac:dyDescent="0.2">
      <c r="A178" s="191"/>
      <c r="B178" s="405" t="s">
        <v>737</v>
      </c>
      <c r="C178" s="405"/>
      <c r="D178" s="405"/>
      <c r="F178" s="192"/>
    </row>
    <row r="179" spans="1:6" ht="10" customHeight="1" x14ac:dyDescent="0.2">
      <c r="A179" s="393"/>
      <c r="B179" s="363"/>
      <c r="C179" s="363"/>
      <c r="D179" s="363"/>
    </row>
    <row r="180" spans="1:6" ht="15.05" customHeight="1" x14ac:dyDescent="0.2">
      <c r="A180" s="384" t="s">
        <v>544</v>
      </c>
      <c r="B180" s="363"/>
      <c r="C180" s="363"/>
      <c r="D180" s="363"/>
    </row>
    <row r="181" spans="1:6" ht="7.55" customHeight="1" x14ac:dyDescent="0.2">
      <c r="A181" s="393"/>
      <c r="B181" s="363"/>
      <c r="C181" s="363"/>
      <c r="D181" s="363"/>
    </row>
    <row r="182" spans="1:6" ht="25.55" customHeight="1" x14ac:dyDescent="0.2">
      <c r="A182" s="364" t="s">
        <v>618</v>
      </c>
      <c r="B182" s="383"/>
      <c r="C182" s="383"/>
      <c r="D182" s="383"/>
    </row>
    <row r="183" spans="1:6" ht="12.8" customHeight="1" x14ac:dyDescent="0.2">
      <c r="A183" s="403" t="s">
        <v>331</v>
      </c>
      <c r="B183" s="395"/>
      <c r="C183" s="395"/>
      <c r="D183" s="395"/>
    </row>
    <row r="184" spans="1:6" ht="12.8" customHeight="1" x14ac:dyDescent="0.2">
      <c r="A184" s="404" t="s">
        <v>332</v>
      </c>
      <c r="B184" s="363"/>
      <c r="C184" s="363"/>
      <c r="D184" s="363"/>
    </row>
    <row r="185" spans="1:6" ht="12.8" customHeight="1" x14ac:dyDescent="0.2">
      <c r="A185" s="404" t="s">
        <v>333</v>
      </c>
      <c r="B185" s="363"/>
      <c r="C185" s="363"/>
      <c r="D185" s="363"/>
    </row>
    <row r="186" spans="1:6" ht="12.8" customHeight="1" x14ac:dyDescent="0.2">
      <c r="A186" s="403" t="s">
        <v>334</v>
      </c>
      <c r="B186" s="395"/>
      <c r="C186" s="395"/>
      <c r="D186" s="395"/>
    </row>
    <row r="187" spans="1:6" ht="12.8" customHeight="1" x14ac:dyDescent="0.2">
      <c r="A187" s="404" t="s">
        <v>338</v>
      </c>
      <c r="B187" s="363"/>
      <c r="C187" s="363"/>
      <c r="D187" s="363"/>
    </row>
    <row r="188" spans="1:6" ht="12.8" customHeight="1" x14ac:dyDescent="0.2">
      <c r="A188" s="403" t="s">
        <v>335</v>
      </c>
      <c r="B188" s="395"/>
      <c r="C188" s="395"/>
      <c r="D188" s="395"/>
    </row>
    <row r="189" spans="1:6" ht="12.8" customHeight="1" x14ac:dyDescent="0.2">
      <c r="A189" s="404" t="s">
        <v>336</v>
      </c>
      <c r="B189" s="363"/>
      <c r="C189" s="363"/>
      <c r="D189" s="363"/>
    </row>
    <row r="190" spans="1:6" ht="7.55" customHeight="1" x14ac:dyDescent="0.2">
      <c r="A190" s="393"/>
      <c r="B190" s="363"/>
      <c r="C190" s="363"/>
      <c r="D190" s="363"/>
    </row>
    <row r="191" spans="1:6" ht="38.299999999999997" customHeight="1" x14ac:dyDescent="0.2">
      <c r="A191" s="364" t="s">
        <v>339</v>
      </c>
      <c r="B191" s="383"/>
      <c r="C191" s="383"/>
      <c r="D191" s="383"/>
    </row>
    <row r="192" spans="1:6" ht="7.55" customHeight="1" x14ac:dyDescent="0.2">
      <c r="A192" s="393"/>
      <c r="B192" s="363"/>
      <c r="C192" s="363"/>
      <c r="D192" s="363"/>
    </row>
    <row r="193" spans="1:4" ht="76.75" customHeight="1" x14ac:dyDescent="0.2">
      <c r="A193" s="364" t="s">
        <v>352</v>
      </c>
      <c r="B193" s="383"/>
      <c r="C193" s="383"/>
      <c r="D193" s="383"/>
    </row>
    <row r="194" spans="1:4" ht="25.55" customHeight="1" x14ac:dyDescent="0.2">
      <c r="A194" s="364" t="s">
        <v>337</v>
      </c>
      <c r="B194" s="383"/>
      <c r="C194" s="383"/>
      <c r="D194" s="383"/>
    </row>
    <row r="195" spans="1:4" ht="7.55" customHeight="1" x14ac:dyDescent="0.2">
      <c r="A195" s="393"/>
      <c r="B195" s="363"/>
      <c r="C195" s="363"/>
      <c r="D195" s="363"/>
    </row>
    <row r="196" spans="1:4" ht="25.55" customHeight="1" x14ac:dyDescent="0.2">
      <c r="A196" s="364" t="s">
        <v>340</v>
      </c>
      <c r="B196" s="383"/>
      <c r="C196" s="383"/>
      <c r="D196" s="383"/>
    </row>
    <row r="197" spans="1:4" ht="10" customHeight="1" x14ac:dyDescent="0.2">
      <c r="A197" s="393"/>
      <c r="B197" s="363"/>
      <c r="C197" s="363"/>
      <c r="D197" s="363"/>
    </row>
    <row r="198" spans="1:4" ht="15.05" customHeight="1" x14ac:dyDescent="0.2">
      <c r="A198" s="384" t="s">
        <v>546</v>
      </c>
      <c r="B198" s="363"/>
      <c r="C198" s="363"/>
      <c r="D198" s="363"/>
    </row>
    <row r="199" spans="1:4" ht="7.55" customHeight="1" x14ac:dyDescent="0.2">
      <c r="A199" s="393"/>
      <c r="B199" s="363"/>
      <c r="C199" s="363"/>
      <c r="D199" s="363"/>
    </row>
    <row r="200" spans="1:4" ht="38.950000000000003" customHeight="1" x14ac:dyDescent="0.2">
      <c r="A200" s="390" t="s">
        <v>738</v>
      </c>
      <c r="B200" s="388"/>
      <c r="C200" s="388"/>
      <c r="D200" s="388"/>
    </row>
    <row r="201" spans="1:4" ht="7.55" customHeight="1" x14ac:dyDescent="0.2">
      <c r="A201" s="390"/>
      <c r="B201" s="388"/>
      <c r="C201" s="388"/>
      <c r="D201" s="388"/>
    </row>
    <row r="202" spans="1:4" ht="51.05" customHeight="1" x14ac:dyDescent="0.2">
      <c r="A202" s="364" t="s">
        <v>711</v>
      </c>
      <c r="B202" s="363"/>
      <c r="C202" s="363"/>
      <c r="D202" s="363"/>
    </row>
    <row r="203" spans="1:4" ht="7.55" customHeight="1" x14ac:dyDescent="0.2">
      <c r="A203" s="3"/>
      <c r="B203" s="188"/>
      <c r="C203" s="188"/>
      <c r="D203" s="188"/>
    </row>
    <row r="204" spans="1:4" ht="64" customHeight="1" x14ac:dyDescent="0.2">
      <c r="A204" s="364" t="s">
        <v>712</v>
      </c>
      <c r="B204" s="383"/>
      <c r="C204" s="383"/>
      <c r="D204" s="383"/>
    </row>
    <row r="205" spans="1:4" ht="64" customHeight="1" x14ac:dyDescent="0.2">
      <c r="A205" s="390" t="s">
        <v>713</v>
      </c>
      <c r="B205" s="388"/>
      <c r="C205" s="388"/>
      <c r="D205" s="388"/>
    </row>
    <row r="206" spans="1:4" ht="6.75" customHeight="1" x14ac:dyDescent="0.2">
      <c r="A206" s="393"/>
      <c r="B206" s="363"/>
      <c r="C206" s="363"/>
      <c r="D206" s="363"/>
    </row>
    <row r="207" spans="1:4" ht="51.05" customHeight="1" x14ac:dyDescent="0.2">
      <c r="A207" s="390" t="s">
        <v>710</v>
      </c>
      <c r="B207" s="388"/>
      <c r="C207" s="388"/>
      <c r="D207" s="388"/>
    </row>
    <row r="208" spans="1:4" ht="7.55" customHeight="1" x14ac:dyDescent="0.2">
      <c r="A208" s="393"/>
      <c r="B208" s="363"/>
      <c r="C208" s="363"/>
      <c r="D208" s="363"/>
    </row>
    <row r="209" spans="1:4" ht="38.299999999999997" customHeight="1" x14ac:dyDescent="0.2">
      <c r="A209" s="390" t="s">
        <v>717</v>
      </c>
      <c r="B209" s="388"/>
      <c r="C209" s="388"/>
      <c r="D209" s="388"/>
    </row>
    <row r="210" spans="1:4" ht="25.55" customHeight="1" x14ac:dyDescent="0.2">
      <c r="A210" s="402"/>
      <c r="B210" s="388"/>
      <c r="C210" s="388"/>
      <c r="D210" s="388"/>
    </row>
    <row r="211" spans="1:4" ht="12.8" customHeight="1" x14ac:dyDescent="0.2">
      <c r="A211" s="393"/>
      <c r="B211" s="363"/>
      <c r="C211" s="363"/>
      <c r="D211" s="363"/>
    </row>
    <row r="212" spans="1:4" ht="12.8" customHeight="1" x14ac:dyDescent="0.2">
      <c r="A212" s="393"/>
      <c r="B212" s="363"/>
      <c r="C212" s="363"/>
      <c r="D212" s="363"/>
    </row>
    <row r="213" spans="1:4" ht="12.8" customHeight="1" x14ac:dyDescent="0.2">
      <c r="A213" s="393"/>
      <c r="B213" s="363"/>
      <c r="C213" s="363"/>
      <c r="D213" s="363"/>
    </row>
    <row r="214" spans="1:4" ht="12.8" customHeight="1" x14ac:dyDescent="0.2">
      <c r="A214" s="393"/>
      <c r="B214" s="363"/>
      <c r="C214" s="363"/>
      <c r="D214" s="363"/>
    </row>
    <row r="215" spans="1:4" ht="12.8" customHeight="1" x14ac:dyDescent="0.2">
      <c r="A215" s="393"/>
      <c r="B215" s="363"/>
      <c r="C215" s="363"/>
      <c r="D215" s="363"/>
    </row>
    <row r="216" spans="1:4" ht="12.8" customHeight="1" x14ac:dyDescent="0.2">
      <c r="A216" s="393"/>
      <c r="B216" s="363"/>
      <c r="C216" s="363"/>
      <c r="D216" s="363"/>
    </row>
    <row r="217" spans="1:4" ht="12.8" customHeight="1" x14ac:dyDescent="0.2">
      <c r="A217" s="393"/>
      <c r="B217" s="363"/>
      <c r="C217" s="363"/>
      <c r="D217" s="363"/>
    </row>
    <row r="218" spans="1:4" ht="12.8" customHeight="1" x14ac:dyDescent="0.2">
      <c r="A218" s="393"/>
      <c r="B218" s="363"/>
      <c r="C218" s="363"/>
      <c r="D218" s="363"/>
    </row>
    <row r="219" spans="1:4" ht="12.8" customHeight="1" x14ac:dyDescent="0.2">
      <c r="A219" s="393"/>
      <c r="B219" s="363"/>
      <c r="C219" s="363"/>
      <c r="D219" s="363"/>
    </row>
    <row r="220" spans="1:4" ht="12.8" customHeight="1" x14ac:dyDescent="0.2">
      <c r="A220" s="393"/>
      <c r="B220" s="363"/>
      <c r="C220" s="363"/>
      <c r="D220" s="363"/>
    </row>
    <row r="221" spans="1:4" ht="12.8" customHeight="1" x14ac:dyDescent="0.2">
      <c r="A221" s="393"/>
      <c r="B221" s="363"/>
      <c r="C221" s="363"/>
      <c r="D221" s="363"/>
    </row>
    <row r="222" spans="1:4" ht="12.8" customHeight="1" x14ac:dyDescent="0.2">
      <c r="A222" s="393"/>
      <c r="B222" s="363"/>
      <c r="C222" s="363"/>
      <c r="D222" s="363"/>
    </row>
    <row r="223" spans="1:4" ht="12.8" customHeight="1" x14ac:dyDescent="0.2">
      <c r="A223" s="393"/>
      <c r="B223" s="363"/>
      <c r="C223" s="363"/>
      <c r="D223" s="363"/>
    </row>
    <row r="224" spans="1:4" ht="12.8" customHeight="1" x14ac:dyDescent="0.2">
      <c r="A224" s="393"/>
      <c r="B224" s="363"/>
      <c r="C224" s="363"/>
      <c r="D224" s="363"/>
    </row>
    <row r="225" spans="1:4" ht="12.8" customHeight="1" x14ac:dyDescent="0.2">
      <c r="A225" s="393"/>
      <c r="B225" s="363"/>
      <c r="C225" s="363"/>
      <c r="D225" s="363"/>
    </row>
    <row r="226" spans="1:4" ht="12.8" customHeight="1" x14ac:dyDescent="0.2">
      <c r="A226" s="393"/>
      <c r="B226" s="363"/>
      <c r="C226" s="363"/>
      <c r="D226" s="363"/>
    </row>
    <row r="227" spans="1:4" ht="12.8" customHeight="1" x14ac:dyDescent="0.2">
      <c r="A227" s="393"/>
      <c r="B227" s="363"/>
      <c r="C227" s="363"/>
      <c r="D227" s="363"/>
    </row>
    <row r="228" spans="1:4" ht="12.8" customHeight="1" x14ac:dyDescent="0.2">
      <c r="A228" s="393"/>
      <c r="B228" s="363"/>
      <c r="C228" s="363"/>
      <c r="D228" s="363"/>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19">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83:D83"/>
    <mergeCell ref="A76:D76"/>
    <mergeCell ref="A72:D72"/>
    <mergeCell ref="A77:D77"/>
    <mergeCell ref="A78:D78"/>
    <mergeCell ref="A73:D73"/>
    <mergeCell ref="A79:D79"/>
    <mergeCell ref="A80:D80"/>
    <mergeCell ref="A81:D81"/>
    <mergeCell ref="A71:D71"/>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179:D179"/>
    <mergeCell ref="A180:D180"/>
    <mergeCell ref="A181:D181"/>
    <mergeCell ref="A182:D182"/>
    <mergeCell ref="B176:D176"/>
    <mergeCell ref="B175:D175"/>
    <mergeCell ref="B177:D177"/>
    <mergeCell ref="B178:D178"/>
    <mergeCell ref="B170:D170"/>
    <mergeCell ref="B171:D171"/>
    <mergeCell ref="B173:D173"/>
    <mergeCell ref="B172:D172"/>
    <mergeCell ref="A183:D183"/>
    <mergeCell ref="A184:D184"/>
    <mergeCell ref="A192:D192"/>
    <mergeCell ref="A185:D185"/>
    <mergeCell ref="A186:D186"/>
    <mergeCell ref="A187:D187"/>
    <mergeCell ref="A188:D188"/>
    <mergeCell ref="A189:D189"/>
    <mergeCell ref="A190:D190"/>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113:D113"/>
    <mergeCell ref="A98:D98"/>
    <mergeCell ref="A111:D111"/>
    <mergeCell ref="A101:D101"/>
    <mergeCell ref="A100:D100"/>
    <mergeCell ref="A148:D148"/>
    <mergeCell ref="A151:D151"/>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O33:AR33"/>
    <mergeCell ref="AS33:AV33"/>
    <mergeCell ref="AW33:AZ33"/>
    <mergeCell ref="BA33:BD33"/>
    <mergeCell ref="BE33:BH33"/>
    <mergeCell ref="BI33:BL33"/>
    <mergeCell ref="Q33:T33"/>
    <mergeCell ref="U33:X33"/>
    <mergeCell ref="Y33:AB33"/>
    <mergeCell ref="AC33:AF33"/>
    <mergeCell ref="AG33:AJ33"/>
    <mergeCell ref="AK33:AN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GC33:GF33"/>
    <mergeCell ref="GG33:GJ33"/>
    <mergeCell ref="GK33:GN33"/>
    <mergeCell ref="GO33:GR33"/>
    <mergeCell ref="GS33:GV33"/>
    <mergeCell ref="GW33:GZ33"/>
    <mergeCell ref="FE33:FH33"/>
    <mergeCell ref="FI33:FL33"/>
    <mergeCell ref="FM33:FP33"/>
    <mergeCell ref="FQ33:FT33"/>
    <mergeCell ref="FU33:FX33"/>
    <mergeCell ref="FY33:GB33"/>
    <mergeCell ref="M72:P72"/>
    <mergeCell ref="Q72:T72"/>
    <mergeCell ref="U72:X72"/>
    <mergeCell ref="Y72:AB72"/>
    <mergeCell ref="AC72:AF72"/>
    <mergeCell ref="AG72:AJ72"/>
    <mergeCell ref="E72:H72"/>
    <mergeCell ref="I72:L72"/>
    <mergeCell ref="G59:J59"/>
    <mergeCell ref="G60:J60"/>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CK72:CN72"/>
    <mergeCell ref="CO72:CR72"/>
    <mergeCell ref="CS72:CV72"/>
    <mergeCell ref="CW72:CZ72"/>
    <mergeCell ref="DA72:DD72"/>
    <mergeCell ref="DQ72:DT72"/>
    <mergeCell ref="DE72:DH72"/>
    <mergeCell ref="DI72:DL72"/>
    <mergeCell ref="DM72:DP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IS72:IV72"/>
    <mergeCell ref="HM72:HP72"/>
    <mergeCell ref="HQ72:HT72"/>
    <mergeCell ref="HU72:HX72"/>
    <mergeCell ref="HY72:IB72"/>
    <mergeCell ref="IC72:IF72"/>
    <mergeCell ref="IG72:IJ72"/>
    <mergeCell ref="IK72:IN72"/>
    <mergeCell ref="IO72:IR72"/>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3"/>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17" t="s">
        <v>17</v>
      </c>
      <c r="C1" s="417"/>
      <c r="D1" s="417"/>
      <c r="E1" s="417"/>
      <c r="F1" s="417"/>
      <c r="G1" s="417"/>
      <c r="H1" s="417"/>
      <c r="I1" s="417"/>
      <c r="J1" s="25"/>
    </row>
    <row r="2" spans="1:18" ht="15.05" customHeight="1" x14ac:dyDescent="0.3">
      <c r="A2" s="25"/>
      <c r="B2" s="417" t="s">
        <v>1</v>
      </c>
      <c r="C2" s="417"/>
      <c r="D2" s="417"/>
      <c r="E2" s="417"/>
      <c r="F2" s="417"/>
      <c r="G2" s="417"/>
      <c r="H2" s="417"/>
      <c r="I2" s="417"/>
      <c r="J2" s="25"/>
    </row>
    <row r="3" spans="1:18" ht="15.05" customHeight="1" x14ac:dyDescent="0.3">
      <c r="A3" s="25"/>
      <c r="B3" s="417" t="str">
        <f>"GEMEENTE "&amp;C6</f>
        <v>GEMEENTE Dordrecht</v>
      </c>
      <c r="C3" s="417"/>
      <c r="D3" s="417"/>
      <c r="E3" s="417"/>
      <c r="F3" s="417"/>
      <c r="G3" s="417"/>
      <c r="H3" s="417"/>
      <c r="I3" s="417"/>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20" t="s">
        <v>715</v>
      </c>
      <c r="D5" s="421"/>
      <c r="E5" s="169"/>
      <c r="F5" s="169"/>
      <c r="G5" s="170"/>
      <c r="H5" s="170" t="s">
        <v>160</v>
      </c>
      <c r="I5" s="171" t="str">
        <f>IF(OR(C6="aaaa",C7="xxxx",C9="",C10=""),"Cellen invullen indien rood!",IF(AND(C9="Begroting",C10&lt;&gt;0),"BEG","KRD")&amp;RIGHT(C8,2)&amp;C10&amp;IF(C5="Gemeente","06","06")&amp;C7&amp;".XLS")</f>
        <v>BEG173060505.XLS</v>
      </c>
      <c r="J5" s="121"/>
      <c r="L5" s="27"/>
      <c r="M5" s="28"/>
    </row>
    <row r="6" spans="1:18" ht="14.25" customHeight="1" x14ac:dyDescent="0.3">
      <c r="A6" s="121"/>
      <c r="B6" s="168" t="s">
        <v>702</v>
      </c>
      <c r="C6" s="420" t="s">
        <v>778</v>
      </c>
      <c r="D6" s="421"/>
      <c r="E6" s="169"/>
      <c r="F6" s="169"/>
      <c r="G6" s="170"/>
      <c r="H6" s="170"/>
      <c r="I6" s="171"/>
      <c r="J6" s="121"/>
    </row>
    <row r="7" spans="1:18" s="32" customFormat="1" ht="14.25" customHeight="1" x14ac:dyDescent="0.2">
      <c r="A7" s="31"/>
      <c r="B7" s="172" t="s">
        <v>703</v>
      </c>
      <c r="C7" s="418" t="s">
        <v>779</v>
      </c>
      <c r="D7" s="419"/>
      <c r="E7" s="173"/>
      <c r="F7" s="173"/>
      <c r="G7" s="174"/>
      <c r="H7" s="174"/>
      <c r="I7" s="174"/>
      <c r="J7" s="31"/>
    </row>
    <row r="8" spans="1:18" ht="14.25" customHeight="1" x14ac:dyDescent="0.3">
      <c r="A8" s="33"/>
      <c r="B8" s="175" t="s">
        <v>18</v>
      </c>
      <c r="C8" s="420">
        <v>2017</v>
      </c>
      <c r="D8" s="421"/>
      <c r="E8" s="176"/>
      <c r="F8" s="177"/>
      <c r="G8" s="177"/>
      <c r="H8" s="178"/>
      <c r="I8" s="179"/>
      <c r="J8" s="33"/>
    </row>
    <row r="9" spans="1:18" ht="14.25" customHeight="1" x14ac:dyDescent="0.3">
      <c r="A9" s="33"/>
      <c r="B9" s="175" t="s">
        <v>547</v>
      </c>
      <c r="C9" s="420" t="s">
        <v>763</v>
      </c>
      <c r="D9" s="421"/>
      <c r="E9" s="176"/>
      <c r="F9" s="177" t="s">
        <v>549</v>
      </c>
      <c r="G9" s="177"/>
      <c r="H9" s="178"/>
      <c r="I9" s="179"/>
      <c r="J9" s="33"/>
    </row>
    <row r="10" spans="1:18" ht="14.25" customHeight="1" x14ac:dyDescent="0.3">
      <c r="A10" s="34"/>
      <c r="B10" s="175" t="s">
        <v>19</v>
      </c>
      <c r="C10" s="420">
        <v>3</v>
      </c>
      <c r="D10" s="421"/>
      <c r="E10" s="178"/>
      <c r="F10" s="211" t="s">
        <v>550</v>
      </c>
      <c r="G10" s="177"/>
      <c r="H10" s="177"/>
      <c r="I10" s="177"/>
      <c r="J10" s="34"/>
      <c r="M10" s="426" t="str">
        <f>IF(AND(C9="Realisatie", C10=0),"De combinatie Status = Realisatie en Periode = 0 bestaat niet","")</f>
        <v/>
      </c>
      <c r="N10" s="366"/>
      <c r="O10" s="366"/>
      <c r="P10" s="366"/>
      <c r="Q10" s="366"/>
      <c r="R10" s="366"/>
    </row>
    <row r="11" spans="1:18" ht="14.25" customHeight="1" x14ac:dyDescent="0.3">
      <c r="A11" s="34"/>
      <c r="B11" s="168"/>
      <c r="C11" s="168"/>
      <c r="D11" s="168"/>
      <c r="E11" s="178"/>
      <c r="F11" s="217" t="s">
        <v>548</v>
      </c>
      <c r="G11" s="177"/>
      <c r="H11" s="177"/>
      <c r="I11" s="177"/>
      <c r="J11" s="34"/>
      <c r="M11" s="426" t="str">
        <f>IF(AND(C9="Begroting", C10=5),"De combinatie Status = Begroting en Periode = 5 bestaat niet","")</f>
        <v/>
      </c>
      <c r="N11" s="366"/>
      <c r="O11" s="366"/>
      <c r="P11" s="366"/>
      <c r="Q11" s="366"/>
      <c r="R11" s="366"/>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28" t="s">
        <v>725</v>
      </c>
      <c r="D14" s="429"/>
      <c r="E14" s="429"/>
      <c r="F14" s="429"/>
      <c r="G14" s="429"/>
      <c r="H14" s="429"/>
      <c r="I14" s="429"/>
      <c r="J14" s="37"/>
    </row>
    <row r="15" spans="1:18" s="40" customFormat="1" ht="15.05" customHeight="1" x14ac:dyDescent="0.2">
      <c r="A15" s="29"/>
      <c r="B15" s="172" t="s">
        <v>719</v>
      </c>
      <c r="C15" s="427" t="s">
        <v>773</v>
      </c>
      <c r="D15" s="427"/>
      <c r="E15" s="427"/>
      <c r="F15" s="427"/>
      <c r="G15" s="427"/>
      <c r="H15" s="427"/>
      <c r="I15" s="427"/>
      <c r="J15" s="29"/>
    </row>
    <row r="16" spans="1:18" s="6" customFormat="1" ht="15.05" customHeight="1" x14ac:dyDescent="0.2">
      <c r="A16" s="29"/>
      <c r="B16" s="182" t="s">
        <v>720</v>
      </c>
      <c r="C16" s="423" t="s">
        <v>774</v>
      </c>
      <c r="D16" s="423"/>
      <c r="E16" s="423"/>
      <c r="F16" s="423"/>
      <c r="G16" s="423"/>
      <c r="H16" s="423"/>
      <c r="I16" s="423"/>
      <c r="J16" s="29"/>
    </row>
    <row r="17" spans="1:18" s="6" customFormat="1" ht="15.05" customHeight="1" x14ac:dyDescent="0.2">
      <c r="A17" s="29"/>
      <c r="B17" s="182" t="s">
        <v>721</v>
      </c>
      <c r="C17" s="423" t="s">
        <v>775</v>
      </c>
      <c r="D17" s="423"/>
      <c r="E17" s="423"/>
      <c r="F17" s="423"/>
      <c r="G17" s="423"/>
      <c r="H17" s="423"/>
      <c r="I17" s="423"/>
      <c r="J17" s="29"/>
    </row>
    <row r="18" spans="1:18" s="6" customFormat="1" ht="15.05" customHeight="1" x14ac:dyDescent="0.2">
      <c r="A18" s="29"/>
      <c r="B18" s="182" t="s">
        <v>722</v>
      </c>
      <c r="C18" s="423" t="s">
        <v>776</v>
      </c>
      <c r="D18" s="423"/>
      <c r="E18" s="423"/>
      <c r="F18" s="423"/>
      <c r="G18" s="423"/>
      <c r="H18" s="423"/>
      <c r="I18" s="423"/>
      <c r="J18" s="29"/>
    </row>
    <row r="19" spans="1:18" s="6" customFormat="1" ht="15.05" customHeight="1" x14ac:dyDescent="0.2">
      <c r="A19" s="29"/>
      <c r="B19" s="182" t="s">
        <v>723</v>
      </c>
      <c r="C19" s="422" t="s">
        <v>777</v>
      </c>
      <c r="D19" s="423"/>
      <c r="E19" s="423"/>
      <c r="F19" s="423"/>
      <c r="G19" s="423"/>
      <c r="H19" s="423"/>
      <c r="I19" s="423"/>
      <c r="J19" s="29"/>
    </row>
    <row r="20" spans="1:18" s="6" customFormat="1" ht="15.05" customHeight="1" x14ac:dyDescent="0.2">
      <c r="A20" s="29"/>
      <c r="B20" s="182" t="s">
        <v>724</v>
      </c>
      <c r="C20" s="424">
        <v>43021</v>
      </c>
      <c r="D20" s="424"/>
      <c r="E20" s="424"/>
      <c r="F20" s="424"/>
      <c r="G20" s="424"/>
      <c r="H20" s="424"/>
      <c r="I20" s="424"/>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25" t="s">
        <v>764</v>
      </c>
      <c r="C25" s="425"/>
      <c r="D25" s="425"/>
      <c r="E25" s="425"/>
      <c r="F25" s="425"/>
      <c r="G25" s="425"/>
      <c r="H25" s="425"/>
      <c r="I25" s="425"/>
      <c r="J25" s="42"/>
      <c r="K25" s="146"/>
      <c r="L25" s="146"/>
      <c r="M25" s="146"/>
      <c r="N25" s="146"/>
      <c r="O25" s="146"/>
      <c r="P25" s="146"/>
      <c r="Q25" s="146"/>
      <c r="R25" s="146"/>
    </row>
    <row r="26" spans="1:18" ht="15.05" customHeight="1" x14ac:dyDescent="0.3">
      <c r="A26" s="42"/>
      <c r="B26" s="357" t="s">
        <v>771</v>
      </c>
      <c r="C26" s="359"/>
      <c r="D26" s="359"/>
      <c r="E26" s="359"/>
      <c r="F26" s="359"/>
      <c r="G26" s="359"/>
      <c r="H26" s="359"/>
      <c r="I26" s="359"/>
      <c r="J26" s="42"/>
      <c r="K26" s="146"/>
      <c r="L26" s="146"/>
      <c r="M26" s="146"/>
      <c r="N26" s="146"/>
      <c r="O26" s="146"/>
      <c r="P26" s="146"/>
      <c r="Q26" s="146"/>
      <c r="R26" s="146"/>
    </row>
    <row r="27" spans="1:18" ht="15.05" customHeight="1" x14ac:dyDescent="0.3">
      <c r="A27" s="42"/>
      <c r="B27" s="359"/>
      <c r="C27" s="359"/>
      <c r="D27" s="359"/>
      <c r="E27" s="359"/>
      <c r="F27" s="359"/>
      <c r="G27" s="359"/>
      <c r="H27" s="359"/>
      <c r="I27" s="359"/>
      <c r="J27" s="42"/>
      <c r="K27" s="146"/>
      <c r="L27" s="146"/>
      <c r="M27" s="146"/>
      <c r="N27" s="146"/>
      <c r="O27" s="146"/>
      <c r="P27" s="146"/>
      <c r="Q27" s="146"/>
      <c r="R27" s="146"/>
    </row>
    <row r="28" spans="1:18" ht="15.05" customHeight="1" x14ac:dyDescent="0.3">
      <c r="A28" s="42"/>
      <c r="B28" s="357" t="s">
        <v>765</v>
      </c>
      <c r="C28" s="357"/>
      <c r="D28" s="357"/>
      <c r="E28" s="357"/>
      <c r="F28" s="357"/>
      <c r="G28" s="357"/>
      <c r="H28" s="357"/>
      <c r="I28" s="357"/>
      <c r="J28" s="42"/>
      <c r="K28" s="146"/>
      <c r="L28" s="146"/>
      <c r="M28" s="146"/>
      <c r="N28" s="146"/>
      <c r="O28" s="146"/>
      <c r="P28" s="146"/>
      <c r="Q28" s="146"/>
      <c r="R28" s="146"/>
    </row>
    <row r="29" spans="1:18" ht="15.05" customHeight="1" x14ac:dyDescent="0.3">
      <c r="A29" s="42"/>
      <c r="B29" s="356"/>
      <c r="C29" s="356"/>
      <c r="D29" s="356"/>
      <c r="E29" s="356"/>
      <c r="F29" s="356"/>
      <c r="G29" s="356"/>
      <c r="H29" s="356"/>
      <c r="I29" s="356"/>
      <c r="J29" s="42"/>
      <c r="K29" s="146"/>
      <c r="L29" s="146"/>
      <c r="M29" s="146"/>
      <c r="N29" s="146"/>
      <c r="O29" s="146"/>
      <c r="P29" s="146"/>
      <c r="Q29" s="146"/>
      <c r="R29" s="146"/>
    </row>
    <row r="30" spans="1:18" ht="15.05" customHeight="1" x14ac:dyDescent="0.3">
      <c r="A30" s="42"/>
      <c r="B30" s="416" t="s">
        <v>766</v>
      </c>
      <c r="C30" s="416"/>
      <c r="D30" s="416"/>
      <c r="E30" s="416"/>
      <c r="F30" s="416"/>
      <c r="G30" s="416"/>
      <c r="H30" s="416"/>
      <c r="I30" s="416"/>
      <c r="J30" s="42"/>
      <c r="K30" s="146"/>
      <c r="L30" s="146"/>
      <c r="M30" s="146"/>
      <c r="N30" s="146"/>
      <c r="O30" s="146"/>
      <c r="P30" s="146"/>
      <c r="Q30" s="146"/>
      <c r="R30" s="146"/>
    </row>
    <row r="31" spans="1:18" ht="15.05" customHeight="1" x14ac:dyDescent="0.3">
      <c r="A31" s="42"/>
      <c r="B31" s="416" t="s">
        <v>767</v>
      </c>
      <c r="C31" s="416"/>
      <c r="D31" s="416"/>
      <c r="E31" s="416"/>
      <c r="F31" s="416"/>
      <c r="G31" s="416"/>
      <c r="H31" s="416"/>
      <c r="I31" s="416"/>
      <c r="J31" s="42"/>
      <c r="K31" s="146"/>
      <c r="L31" s="146"/>
      <c r="M31" s="146"/>
      <c r="N31" s="146"/>
      <c r="O31" s="146"/>
      <c r="P31" s="146"/>
      <c r="Q31" s="146"/>
      <c r="R31" s="146"/>
    </row>
    <row r="32" spans="1:18" ht="15.05" customHeight="1" x14ac:dyDescent="0.3">
      <c r="A32" s="42"/>
      <c r="B32" s="416"/>
      <c r="C32" s="416"/>
      <c r="D32" s="416"/>
      <c r="E32" s="416"/>
      <c r="F32" s="416"/>
      <c r="G32" s="416"/>
      <c r="H32" s="416"/>
      <c r="I32" s="416"/>
      <c r="J32" s="42"/>
      <c r="K32" s="146"/>
      <c r="L32" s="146"/>
      <c r="M32" s="146"/>
      <c r="N32" s="146"/>
      <c r="O32" s="146"/>
      <c r="P32" s="146"/>
      <c r="Q32" s="146"/>
      <c r="R32" s="146"/>
    </row>
    <row r="33" spans="1:18" ht="15.05" customHeight="1" x14ac:dyDescent="0.3">
      <c r="A33" s="42"/>
      <c r="B33" s="425" t="s">
        <v>768</v>
      </c>
      <c r="C33" s="425"/>
      <c r="D33" s="425"/>
      <c r="E33" s="425"/>
      <c r="F33" s="425"/>
      <c r="G33" s="425"/>
      <c r="H33" s="425"/>
      <c r="I33" s="425"/>
      <c r="J33" s="42"/>
      <c r="K33" s="146"/>
      <c r="L33" s="146"/>
      <c r="M33" s="146"/>
      <c r="N33" s="146"/>
      <c r="O33" s="146"/>
      <c r="P33" s="146"/>
      <c r="Q33" s="146"/>
      <c r="R33" s="146"/>
    </row>
    <row r="34" spans="1:18" ht="15.05" customHeight="1" x14ac:dyDescent="0.3">
      <c r="A34" s="42"/>
      <c r="B34" s="416" t="s">
        <v>772</v>
      </c>
      <c r="C34" s="416"/>
      <c r="D34" s="416"/>
      <c r="E34" s="416"/>
      <c r="F34" s="416"/>
      <c r="G34" s="416"/>
      <c r="H34" s="416"/>
      <c r="I34" s="416"/>
      <c r="J34" s="42"/>
      <c r="K34" s="146"/>
      <c r="L34" s="146"/>
      <c r="M34" s="146"/>
      <c r="N34" s="146"/>
      <c r="O34" s="146"/>
      <c r="P34" s="146"/>
      <c r="Q34" s="146"/>
      <c r="R34" s="146"/>
    </row>
    <row r="35" spans="1:18" ht="15.05" customHeight="1" x14ac:dyDescent="0.3">
      <c r="A35" s="42"/>
      <c r="B35" s="358"/>
      <c r="C35" s="358"/>
      <c r="D35" s="358"/>
      <c r="E35" s="358"/>
      <c r="F35" s="358"/>
      <c r="G35" s="358"/>
      <c r="H35" s="358"/>
      <c r="I35" s="358"/>
      <c r="J35" s="42"/>
      <c r="K35" s="146"/>
      <c r="L35" s="146"/>
      <c r="M35" s="146"/>
      <c r="N35" s="146"/>
      <c r="O35" s="146"/>
      <c r="P35" s="146"/>
      <c r="Q35" s="146"/>
      <c r="R35" s="146"/>
    </row>
    <row r="36" spans="1:18" ht="15.05" customHeight="1" x14ac:dyDescent="0.3">
      <c r="A36" s="42"/>
      <c r="B36" s="416" t="s">
        <v>769</v>
      </c>
      <c r="C36" s="416"/>
      <c r="D36" s="416"/>
      <c r="E36" s="416"/>
      <c r="F36" s="416"/>
      <c r="G36" s="416"/>
      <c r="H36" s="416"/>
      <c r="I36" s="416"/>
      <c r="J36" s="42"/>
      <c r="K36" s="146"/>
      <c r="L36" s="146"/>
      <c r="M36" s="146"/>
      <c r="N36" s="146"/>
      <c r="O36" s="146"/>
      <c r="P36" s="146"/>
      <c r="Q36" s="146"/>
      <c r="R36" s="146"/>
    </row>
    <row r="37" spans="1:18" ht="15.05" customHeight="1" x14ac:dyDescent="0.3">
      <c r="A37" s="42"/>
      <c r="B37" s="356"/>
      <c r="C37" s="356"/>
      <c r="D37" s="356"/>
      <c r="E37" s="356"/>
      <c r="F37" s="356"/>
      <c r="G37" s="356"/>
      <c r="H37" s="356"/>
      <c r="I37" s="356"/>
      <c r="J37" s="42"/>
      <c r="K37" s="146"/>
      <c r="L37" s="146"/>
      <c r="M37" s="146"/>
      <c r="N37" s="146"/>
      <c r="O37" s="146"/>
      <c r="P37" s="146"/>
      <c r="Q37" s="146"/>
      <c r="R37" s="146"/>
    </row>
    <row r="38" spans="1:18" ht="15.05" customHeight="1" x14ac:dyDescent="0.3">
      <c r="A38" s="42"/>
      <c r="B38" s="416" t="s">
        <v>770</v>
      </c>
      <c r="C38" s="416"/>
      <c r="D38" s="416"/>
      <c r="E38" s="416"/>
      <c r="F38" s="416"/>
      <c r="G38" s="416"/>
      <c r="H38" s="416"/>
      <c r="I38" s="416"/>
      <c r="J38" s="42"/>
      <c r="K38" s="146"/>
      <c r="L38" s="146"/>
      <c r="M38" s="146"/>
      <c r="N38" s="146"/>
      <c r="O38" s="146"/>
      <c r="P38" s="146"/>
      <c r="Q38" s="146"/>
      <c r="R38" s="146"/>
    </row>
    <row r="39" spans="1:18" ht="15.05" customHeight="1" x14ac:dyDescent="0.3">
      <c r="A39" s="42"/>
      <c r="B39" s="416"/>
      <c r="C39" s="416"/>
      <c r="D39" s="416"/>
      <c r="E39" s="416"/>
      <c r="F39" s="416"/>
      <c r="G39" s="416"/>
      <c r="H39" s="416"/>
      <c r="I39" s="416"/>
      <c r="J39" s="42"/>
      <c r="K39" s="146"/>
      <c r="L39" s="146"/>
      <c r="M39" s="146"/>
      <c r="N39" s="146"/>
      <c r="O39" s="146"/>
      <c r="P39" s="146"/>
      <c r="Q39" s="146"/>
      <c r="R39" s="146"/>
    </row>
    <row r="40" spans="1:18" ht="15.05" customHeight="1" x14ac:dyDescent="0.3">
      <c r="A40" s="42"/>
      <c r="B40" s="416"/>
      <c r="C40" s="416"/>
      <c r="D40" s="416"/>
      <c r="E40" s="416"/>
      <c r="F40" s="416"/>
      <c r="G40" s="416"/>
      <c r="H40" s="416"/>
      <c r="I40" s="416"/>
      <c r="J40" s="42"/>
      <c r="K40" s="146"/>
      <c r="L40" s="146"/>
      <c r="M40" s="146"/>
      <c r="N40" s="146"/>
      <c r="O40" s="146"/>
      <c r="P40" s="146"/>
      <c r="Q40" s="146"/>
      <c r="R40" s="146"/>
    </row>
    <row r="41" spans="1:18" ht="15.05" customHeight="1" x14ac:dyDescent="0.3">
      <c r="A41" s="42"/>
      <c r="B41" s="416"/>
      <c r="C41" s="416"/>
      <c r="D41" s="416"/>
      <c r="E41" s="416"/>
      <c r="F41" s="416"/>
      <c r="G41" s="416"/>
      <c r="H41" s="416"/>
      <c r="I41" s="416"/>
      <c r="J41" s="42"/>
      <c r="K41" s="146"/>
      <c r="L41" s="146"/>
      <c r="M41" s="146"/>
      <c r="N41" s="146"/>
      <c r="O41" s="146"/>
      <c r="P41" s="146"/>
      <c r="Q41" s="146"/>
      <c r="R41" s="146"/>
    </row>
    <row r="42" spans="1:18" ht="15.05" customHeight="1" x14ac:dyDescent="0.3">
      <c r="A42" s="42"/>
      <c r="B42" s="416"/>
      <c r="C42" s="416"/>
      <c r="D42" s="416"/>
      <c r="E42" s="416"/>
      <c r="F42" s="416"/>
      <c r="G42" s="416"/>
      <c r="H42" s="416"/>
      <c r="I42" s="416"/>
      <c r="J42" s="42"/>
      <c r="K42" s="146"/>
      <c r="L42" s="146"/>
      <c r="M42" s="146"/>
      <c r="N42" s="146"/>
      <c r="O42" s="146"/>
      <c r="P42" s="146"/>
      <c r="Q42" s="146"/>
      <c r="R42" s="146"/>
    </row>
    <row r="43" spans="1:18" ht="11.95" customHeight="1" x14ac:dyDescent="0.3">
      <c r="A43" s="43"/>
      <c r="B43" s="43"/>
      <c r="C43" s="43"/>
      <c r="D43" s="43"/>
      <c r="E43" s="43"/>
      <c r="F43" s="43"/>
      <c r="G43" s="43"/>
      <c r="H43" s="43"/>
      <c r="I43" s="43"/>
      <c r="J43" s="43"/>
      <c r="K43" s="146"/>
      <c r="L43" s="146"/>
      <c r="M43" s="146"/>
      <c r="N43" s="146"/>
      <c r="O43" s="146"/>
      <c r="P43" s="146"/>
      <c r="Q43" s="146"/>
      <c r="R43" s="146"/>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0">
    <mergeCell ref="M10:R10"/>
    <mergeCell ref="C5:D5"/>
    <mergeCell ref="C18:I18"/>
    <mergeCell ref="C15:I15"/>
    <mergeCell ref="C10:D10"/>
    <mergeCell ref="C14:I14"/>
    <mergeCell ref="C9:D9"/>
    <mergeCell ref="M11:R11"/>
    <mergeCell ref="B42:I42"/>
    <mergeCell ref="B39:I39"/>
    <mergeCell ref="B41:I41"/>
    <mergeCell ref="B40:I40"/>
    <mergeCell ref="C8:D8"/>
    <mergeCell ref="B32:I32"/>
    <mergeCell ref="B36:I36"/>
    <mergeCell ref="C19:I19"/>
    <mergeCell ref="C20:I20"/>
    <mergeCell ref="B31:I31"/>
    <mergeCell ref="B30:I30"/>
    <mergeCell ref="C17:I17"/>
    <mergeCell ref="B38:I38"/>
    <mergeCell ref="C16:I16"/>
    <mergeCell ref="B25:I25"/>
    <mergeCell ref="B33:I33"/>
    <mergeCell ref="B34:I34"/>
    <mergeCell ref="B1:I1"/>
    <mergeCell ref="B2:I2"/>
    <mergeCell ref="B3:I3"/>
    <mergeCell ref="C7:D7"/>
    <mergeCell ref="C6:D6"/>
  </mergeCells>
  <phoneticPr fontId="0" type="noConversion"/>
  <conditionalFormatting sqref="I6">
    <cfRule type="cellIs" dxfId="10" priority="16" stopIfTrue="1" operator="equal">
      <formula>"Cellen invullen indien rood!"</formula>
    </cfRule>
  </conditionalFormatting>
  <conditionalFormatting sqref="C9:D9">
    <cfRule type="containsBlanks" dxfId="9" priority="9" stopIfTrue="1">
      <formula>LEN(TRIM(C9))=0</formula>
    </cfRule>
  </conditionalFormatting>
  <conditionalFormatting sqref="C10:D10">
    <cfRule type="containsBlanks" dxfId="8" priority="8" stopIfTrue="1">
      <formula>LEN(TRIM(C10))=0</formula>
    </cfRule>
  </conditionalFormatting>
  <conditionalFormatting sqref="I5">
    <cfRule type="cellIs" dxfId="7" priority="5" stopIfTrue="1" operator="equal">
      <formula>"Cellen invullen indien rood!"</formula>
    </cfRule>
  </conditionalFormatting>
  <conditionalFormatting sqref="M10">
    <cfRule type="cellIs" dxfId="6" priority="3" stopIfTrue="1" operator="equal">
      <formula>"De combinatie Status = Realisatie en Periode = 0 bestaat niet"</formula>
    </cfRule>
  </conditionalFormatting>
  <conditionalFormatting sqref="M11">
    <cfRule type="cellIs" dxfId="5" priority="2" stopIfTrue="1" operator="equal">
      <formula>"De combinatie Status = Begroting en Periode = 5 bestaat niet"</formula>
    </cfRule>
  </conditionalFormatting>
  <conditionalFormatting sqref="C5:D5">
    <cfRule type="cellIs" dxfId="4" priority="1" stopIfTrue="1" operator="equal">
      <formula>"aaaa"</formula>
    </cfRule>
  </conditionalFormatting>
  <dataValidations disablePrompts="1"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9" width="7" style="49" customWidth="1"/>
    <col min="10" max="10" width="8.25" style="49" bestFit="1" customWidth="1"/>
    <col min="11" max="34" width="7" style="49" customWidth="1"/>
    <col min="35" max="35" width="8.25" style="49" bestFit="1"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Begroting periode 3,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3470</v>
      </c>
      <c r="D5" s="288">
        <v>0</v>
      </c>
      <c r="E5" s="286">
        <v>0</v>
      </c>
      <c r="F5" s="287">
        <v>26</v>
      </c>
      <c r="G5" s="287">
        <v>0</v>
      </c>
      <c r="H5" s="289">
        <v>0</v>
      </c>
      <c r="I5" s="287">
        <v>34</v>
      </c>
      <c r="J5" s="287">
        <v>976</v>
      </c>
      <c r="K5" s="289">
        <v>0</v>
      </c>
      <c r="L5" s="287">
        <v>0</v>
      </c>
      <c r="M5" s="287">
        <v>0</v>
      </c>
      <c r="N5" s="287">
        <v>0</v>
      </c>
      <c r="O5" s="287">
        <v>3289</v>
      </c>
      <c r="P5" s="287">
        <v>0</v>
      </c>
      <c r="Q5" s="287">
        <v>0</v>
      </c>
      <c r="R5" s="287">
        <v>0</v>
      </c>
      <c r="S5" s="287">
        <v>0</v>
      </c>
      <c r="T5" s="287">
        <v>77</v>
      </c>
      <c r="U5" s="287">
        <v>0</v>
      </c>
      <c r="V5" s="288">
        <v>0</v>
      </c>
      <c r="W5" s="285">
        <v>0</v>
      </c>
      <c r="X5" s="285">
        <v>0</v>
      </c>
      <c r="Y5" s="285">
        <v>0</v>
      </c>
      <c r="Z5" s="285">
        <v>0</v>
      </c>
      <c r="AA5" s="285">
        <v>0</v>
      </c>
      <c r="AB5" s="285">
        <v>0</v>
      </c>
      <c r="AC5" s="285">
        <v>0</v>
      </c>
      <c r="AD5" s="285">
        <v>0</v>
      </c>
      <c r="AE5" s="285">
        <v>0</v>
      </c>
      <c r="AF5" s="285">
        <v>0</v>
      </c>
      <c r="AG5" s="286">
        <v>0</v>
      </c>
      <c r="AH5" s="287">
        <v>1528</v>
      </c>
      <c r="AI5" s="287">
        <v>18</v>
      </c>
      <c r="AJ5" s="287">
        <v>3</v>
      </c>
      <c r="AK5" s="287">
        <v>0</v>
      </c>
      <c r="AL5" s="290">
        <f>SUM(C5:AK5)</f>
        <v>9421</v>
      </c>
      <c r="AM5" s="344"/>
      <c r="AN5" s="342"/>
      <c r="AO5" s="342"/>
      <c r="AP5" s="342"/>
      <c r="AQ5" s="342"/>
      <c r="AR5" s="342"/>
      <c r="AS5" s="342"/>
      <c r="AT5" s="342"/>
      <c r="AU5" s="342"/>
      <c r="AV5" s="342"/>
      <c r="AW5" s="342"/>
    </row>
    <row r="6" spans="1:49 16365:16365" x14ac:dyDescent="0.25">
      <c r="A6" s="60" t="s">
        <v>413</v>
      </c>
      <c r="B6" s="61" t="s">
        <v>47</v>
      </c>
      <c r="C6" s="287">
        <v>3693</v>
      </c>
      <c r="D6" s="345">
        <v>0</v>
      </c>
      <c r="E6" s="289">
        <v>0</v>
      </c>
      <c r="F6" s="287">
        <v>0</v>
      </c>
      <c r="G6" s="287">
        <v>0</v>
      </c>
      <c r="H6" s="289">
        <v>0</v>
      </c>
      <c r="I6" s="287">
        <v>0</v>
      </c>
      <c r="J6" s="287">
        <v>634</v>
      </c>
      <c r="K6" s="288">
        <v>0</v>
      </c>
      <c r="L6" s="287">
        <v>0</v>
      </c>
      <c r="M6" s="287">
        <v>1170</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32</v>
      </c>
      <c r="AJ6" s="287">
        <v>4</v>
      </c>
      <c r="AK6" s="287">
        <v>0</v>
      </c>
      <c r="AL6" s="290">
        <f>SUM(C6:AK6)</f>
        <v>5533</v>
      </c>
      <c r="AM6" s="344"/>
      <c r="AN6" s="342"/>
      <c r="AO6" s="342"/>
      <c r="AP6" s="342"/>
      <c r="AQ6" s="342"/>
      <c r="AR6" s="342"/>
      <c r="AS6" s="342"/>
      <c r="AT6" s="342"/>
      <c r="AU6" s="342"/>
      <c r="AV6" s="342"/>
      <c r="AW6" s="342"/>
    </row>
    <row r="7" spans="1:49 16365:16365" x14ac:dyDescent="0.25">
      <c r="A7" s="60" t="s">
        <v>414</v>
      </c>
      <c r="B7" s="61" t="s">
        <v>415</v>
      </c>
      <c r="C7" s="287">
        <v>153</v>
      </c>
      <c r="D7" s="345">
        <v>252</v>
      </c>
      <c r="E7" s="287">
        <v>0</v>
      </c>
      <c r="F7" s="287">
        <v>574</v>
      </c>
      <c r="G7" s="287">
        <v>0</v>
      </c>
      <c r="H7" s="289">
        <v>0</v>
      </c>
      <c r="I7" s="287">
        <v>20</v>
      </c>
      <c r="J7" s="287">
        <v>5740</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5898</v>
      </c>
      <c r="AJ7" s="287">
        <v>3073</v>
      </c>
      <c r="AK7" s="287">
        <v>-563</v>
      </c>
      <c r="AL7" s="290">
        <f>SUM(C7:AK7)</f>
        <v>15147</v>
      </c>
      <c r="AM7" s="344"/>
      <c r="AN7" s="342"/>
      <c r="AO7" s="342"/>
      <c r="AP7" s="342"/>
      <c r="AQ7" s="342"/>
      <c r="AR7" s="342"/>
      <c r="AS7" s="342"/>
      <c r="AT7" s="342"/>
      <c r="AU7" s="342"/>
      <c r="AV7" s="342"/>
      <c r="AW7" s="342"/>
    </row>
    <row r="8" spans="1:49 16365:16365" ht="14.4" customHeight="1" x14ac:dyDescent="0.25">
      <c r="A8" s="60" t="s">
        <v>416</v>
      </c>
      <c r="B8" s="61" t="s">
        <v>417</v>
      </c>
      <c r="C8" s="287">
        <v>12838</v>
      </c>
      <c r="D8" s="287">
        <v>42</v>
      </c>
      <c r="E8" s="287">
        <v>0</v>
      </c>
      <c r="F8" s="287">
        <v>0</v>
      </c>
      <c r="G8" s="287">
        <v>0</v>
      </c>
      <c r="H8" s="289">
        <v>0</v>
      </c>
      <c r="I8" s="287">
        <v>20</v>
      </c>
      <c r="J8" s="287">
        <v>5666</v>
      </c>
      <c r="K8" s="289">
        <v>0</v>
      </c>
      <c r="L8" s="287">
        <v>0</v>
      </c>
      <c r="M8" s="287">
        <v>0</v>
      </c>
      <c r="N8" s="287">
        <v>0</v>
      </c>
      <c r="O8" s="287">
        <v>15804</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796</v>
      </c>
      <c r="AJ8" s="287">
        <v>124</v>
      </c>
      <c r="AK8" s="287">
        <v>-171</v>
      </c>
      <c r="AL8" s="290">
        <f>SUM(C8:AK8)</f>
        <v>35119</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425</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10238</v>
      </c>
      <c r="AF9" s="285">
        <v>0</v>
      </c>
      <c r="AG9" s="286">
        <v>0</v>
      </c>
      <c r="AH9" s="294">
        <v>0</v>
      </c>
      <c r="AI9" s="294">
        <v>0</v>
      </c>
      <c r="AJ9" s="294">
        <v>-20769</v>
      </c>
      <c r="AK9" s="294">
        <v>0</v>
      </c>
      <c r="AL9" s="290">
        <f>SUM(C9:AK9)</f>
        <v>-10106</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71</v>
      </c>
      <c r="K10" s="289">
        <v>0</v>
      </c>
      <c r="L10" s="294">
        <v>0</v>
      </c>
      <c r="M10" s="294">
        <v>0</v>
      </c>
      <c r="N10" s="294">
        <v>0</v>
      </c>
      <c r="O10" s="294">
        <v>153</v>
      </c>
      <c r="P10" s="294">
        <v>0</v>
      </c>
      <c r="Q10" s="294">
        <v>0</v>
      </c>
      <c r="R10" s="294">
        <v>0</v>
      </c>
      <c r="S10" s="294">
        <v>0</v>
      </c>
      <c r="T10" s="294">
        <v>0</v>
      </c>
      <c r="U10" s="287">
        <v>75</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299</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807</v>
      </c>
      <c r="P11" s="294">
        <v>0</v>
      </c>
      <c r="Q11" s="294">
        <v>0</v>
      </c>
      <c r="R11" s="294">
        <v>0</v>
      </c>
      <c r="S11" s="294">
        <v>0</v>
      </c>
      <c r="T11" s="294">
        <v>0</v>
      </c>
      <c r="U11" s="287">
        <v>77</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884</v>
      </c>
      <c r="AM11" s="344"/>
      <c r="AN11" s="342"/>
      <c r="AO11" s="342"/>
      <c r="AP11" s="342"/>
      <c r="AQ11" s="342"/>
      <c r="AR11" s="342"/>
      <c r="AS11" s="342"/>
      <c r="AT11" s="342"/>
      <c r="AU11" s="342"/>
      <c r="AV11" s="342"/>
      <c r="AW11" s="342"/>
    </row>
    <row r="12" spans="1:49 16365:16365" ht="14.4" customHeight="1" x14ac:dyDescent="0.25">
      <c r="A12" s="60" t="s">
        <v>422</v>
      </c>
      <c r="B12" s="61" t="s">
        <v>301</v>
      </c>
      <c r="C12" s="294">
        <v>688</v>
      </c>
      <c r="D12" s="301">
        <v>0</v>
      </c>
      <c r="E12" s="289">
        <v>0</v>
      </c>
      <c r="F12" s="294">
        <v>0</v>
      </c>
      <c r="G12" s="294">
        <v>0</v>
      </c>
      <c r="H12" s="289">
        <v>0</v>
      </c>
      <c r="I12" s="294">
        <v>0</v>
      </c>
      <c r="J12" s="294">
        <v>600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1288</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0</v>
      </c>
      <c r="H13" s="289">
        <v>0</v>
      </c>
      <c r="I13" s="287">
        <v>0</v>
      </c>
      <c r="J13" s="287">
        <v>92</v>
      </c>
      <c r="K13" s="289">
        <v>0</v>
      </c>
      <c r="L13" s="287">
        <v>0</v>
      </c>
      <c r="M13" s="287">
        <v>0</v>
      </c>
      <c r="N13" s="287">
        <v>0</v>
      </c>
      <c r="O13" s="287">
        <v>48</v>
      </c>
      <c r="P13" s="287">
        <v>0</v>
      </c>
      <c r="Q13" s="287">
        <v>0</v>
      </c>
      <c r="R13" s="287">
        <v>0</v>
      </c>
      <c r="S13" s="287">
        <v>0</v>
      </c>
      <c r="T13" s="287">
        <v>0</v>
      </c>
      <c r="U13" s="287">
        <v>4</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144</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7024</v>
      </c>
      <c r="D15" s="301">
        <v>0</v>
      </c>
      <c r="E15" s="287">
        <v>0</v>
      </c>
      <c r="F15" s="287">
        <v>0</v>
      </c>
      <c r="G15" s="287">
        <v>0</v>
      </c>
      <c r="H15" s="289">
        <v>0</v>
      </c>
      <c r="I15" s="287">
        <v>0</v>
      </c>
      <c r="J15" s="287">
        <v>-1279</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0</v>
      </c>
      <c r="AK15" s="294">
        <v>0</v>
      </c>
      <c r="AL15" s="307">
        <f t="shared" si="0"/>
        <v>5745</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67194</v>
      </c>
      <c r="AH17" s="285">
        <v>0</v>
      </c>
      <c r="AI17" s="285">
        <v>0</v>
      </c>
      <c r="AJ17" s="285">
        <v>0</v>
      </c>
      <c r="AK17" s="299">
        <v>0</v>
      </c>
      <c r="AL17" s="307">
        <f t="shared" si="0"/>
        <v>67194</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-1915</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-1915</v>
      </c>
      <c r="AM18" s="344"/>
      <c r="AN18" s="342"/>
      <c r="AO18" s="342"/>
      <c r="AP18" s="342"/>
      <c r="AQ18" s="342"/>
      <c r="AR18" s="342"/>
      <c r="AS18" s="342"/>
      <c r="AT18" s="342"/>
      <c r="AU18" s="342"/>
      <c r="AV18" s="342"/>
      <c r="AW18" s="342"/>
    </row>
    <row r="19" spans="1:49" ht="14.4" customHeight="1" x14ac:dyDescent="0.25">
      <c r="A19" s="434" t="s">
        <v>434</v>
      </c>
      <c r="B19" s="435"/>
      <c r="C19" s="308">
        <f>SUM(C5:C18)</f>
        <v>27866</v>
      </c>
      <c r="D19" s="309">
        <f t="shared" ref="D19:AK19" si="1">SUM(D5:D18)</f>
        <v>294</v>
      </c>
      <c r="E19" s="308">
        <f t="shared" si="1"/>
        <v>0</v>
      </c>
      <c r="F19" s="308">
        <f t="shared" si="1"/>
        <v>600</v>
      </c>
      <c r="G19" s="308">
        <f t="shared" si="1"/>
        <v>0</v>
      </c>
      <c r="H19" s="310">
        <f t="shared" si="1"/>
        <v>0</v>
      </c>
      <c r="I19" s="308">
        <f t="shared" si="1"/>
        <v>74</v>
      </c>
      <c r="J19" s="308">
        <f t="shared" si="1"/>
        <v>11010</v>
      </c>
      <c r="K19" s="310">
        <f t="shared" si="1"/>
        <v>0</v>
      </c>
      <c r="L19" s="308">
        <f t="shared" si="1"/>
        <v>0</v>
      </c>
      <c r="M19" s="308">
        <f t="shared" si="1"/>
        <v>1170</v>
      </c>
      <c r="N19" s="308">
        <f t="shared" si="1"/>
        <v>0</v>
      </c>
      <c r="O19" s="308">
        <f t="shared" si="1"/>
        <v>20101</v>
      </c>
      <c r="P19" s="308">
        <f t="shared" si="1"/>
        <v>0</v>
      </c>
      <c r="Q19" s="308">
        <f t="shared" si="1"/>
        <v>0</v>
      </c>
      <c r="R19" s="308">
        <f t="shared" si="1"/>
        <v>0</v>
      </c>
      <c r="S19" s="308">
        <f t="shared" si="1"/>
        <v>0</v>
      </c>
      <c r="T19" s="308">
        <f t="shared" si="1"/>
        <v>77</v>
      </c>
      <c r="U19" s="308">
        <f t="shared" si="1"/>
        <v>156</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10238</v>
      </c>
      <c r="AF19" s="310">
        <f t="shared" si="1"/>
        <v>0</v>
      </c>
      <c r="AG19" s="308">
        <f t="shared" si="1"/>
        <v>67194</v>
      </c>
      <c r="AH19" s="308">
        <f t="shared" si="1"/>
        <v>1528</v>
      </c>
      <c r="AI19" s="308">
        <f t="shared" si="1"/>
        <v>6744</v>
      </c>
      <c r="AJ19" s="308">
        <f t="shared" si="1"/>
        <v>-17565</v>
      </c>
      <c r="AK19" s="308">
        <f t="shared" si="1"/>
        <v>-734</v>
      </c>
      <c r="AL19" s="290">
        <f>SUM(C19:AK19)</f>
        <v>128753</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0</v>
      </c>
      <c r="J22" s="287">
        <v>80</v>
      </c>
      <c r="K22" s="289">
        <v>0</v>
      </c>
      <c r="L22" s="287">
        <v>0</v>
      </c>
      <c r="M22" s="287">
        <v>0</v>
      </c>
      <c r="N22" s="287">
        <v>0</v>
      </c>
      <c r="O22" s="287">
        <v>11486</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11566</v>
      </c>
      <c r="AM22" s="344"/>
      <c r="AN22" s="342"/>
      <c r="AO22" s="342"/>
      <c r="AP22" s="342"/>
      <c r="AQ22" s="342"/>
      <c r="AR22" s="342"/>
      <c r="AS22" s="342"/>
      <c r="AT22" s="342"/>
      <c r="AU22" s="342"/>
      <c r="AV22" s="342"/>
      <c r="AW22" s="342"/>
    </row>
    <row r="23" spans="1:49" ht="14.4" customHeight="1" x14ac:dyDescent="0.25">
      <c r="A23" s="65" t="s">
        <v>23</v>
      </c>
      <c r="B23" s="195" t="s">
        <v>687</v>
      </c>
      <c r="C23" s="287">
        <v>1277</v>
      </c>
      <c r="D23" s="345">
        <v>0</v>
      </c>
      <c r="E23" s="287">
        <v>0</v>
      </c>
      <c r="F23" s="287">
        <v>0</v>
      </c>
      <c r="G23" s="287">
        <v>0</v>
      </c>
      <c r="H23" s="289">
        <v>0</v>
      </c>
      <c r="I23" s="287">
        <v>1939</v>
      </c>
      <c r="J23" s="287">
        <v>668</v>
      </c>
      <c r="K23" s="289">
        <v>0</v>
      </c>
      <c r="L23" s="287">
        <v>0</v>
      </c>
      <c r="M23" s="287">
        <v>0</v>
      </c>
      <c r="N23" s="287">
        <v>87</v>
      </c>
      <c r="O23" s="287">
        <v>145</v>
      </c>
      <c r="P23" s="287">
        <v>0</v>
      </c>
      <c r="Q23" s="287">
        <v>0</v>
      </c>
      <c r="R23" s="287">
        <v>989</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82</v>
      </c>
      <c r="AJ23" s="287">
        <v>25</v>
      </c>
      <c r="AK23" s="287">
        <v>0</v>
      </c>
      <c r="AL23" s="290">
        <f>SUM(C23:AK23)</f>
        <v>5212</v>
      </c>
      <c r="AM23" s="344"/>
      <c r="AN23" s="342"/>
      <c r="AO23" s="342"/>
      <c r="AP23" s="342"/>
      <c r="AQ23" s="342"/>
      <c r="AR23" s="342"/>
      <c r="AS23" s="342"/>
      <c r="AT23" s="342"/>
      <c r="AU23" s="342"/>
      <c r="AV23" s="342"/>
      <c r="AW23" s="342"/>
    </row>
    <row r="24" spans="1:49" ht="14.4" customHeight="1" x14ac:dyDescent="0.25">
      <c r="A24" s="430" t="s">
        <v>437</v>
      </c>
      <c r="B24" s="436"/>
      <c r="C24" s="287">
        <f>SUM(C22:C23)</f>
        <v>1277</v>
      </c>
      <c r="D24" s="287">
        <f t="shared" ref="D24:AK24" si="2">SUM(D22:D23)</f>
        <v>0</v>
      </c>
      <c r="E24" s="287">
        <f t="shared" si="2"/>
        <v>0</v>
      </c>
      <c r="F24" s="287">
        <f t="shared" si="2"/>
        <v>0</v>
      </c>
      <c r="G24" s="287">
        <f t="shared" si="2"/>
        <v>0</v>
      </c>
      <c r="H24" s="289">
        <f t="shared" si="2"/>
        <v>0</v>
      </c>
      <c r="I24" s="287">
        <f t="shared" si="2"/>
        <v>1939</v>
      </c>
      <c r="J24" s="287">
        <f t="shared" si="2"/>
        <v>748</v>
      </c>
      <c r="K24" s="289">
        <f t="shared" si="2"/>
        <v>0</v>
      </c>
      <c r="L24" s="287">
        <f t="shared" si="2"/>
        <v>0</v>
      </c>
      <c r="M24" s="287">
        <f t="shared" si="2"/>
        <v>0</v>
      </c>
      <c r="N24" s="287">
        <f t="shared" si="2"/>
        <v>87</v>
      </c>
      <c r="O24" s="287">
        <f t="shared" si="2"/>
        <v>11631</v>
      </c>
      <c r="P24" s="287">
        <f t="shared" si="2"/>
        <v>0</v>
      </c>
      <c r="Q24" s="287">
        <f t="shared" si="2"/>
        <v>0</v>
      </c>
      <c r="R24" s="287">
        <f t="shared" si="2"/>
        <v>989</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82</v>
      </c>
      <c r="AJ24" s="287">
        <f t="shared" si="2"/>
        <v>25</v>
      </c>
      <c r="AK24" s="287">
        <f t="shared" si="2"/>
        <v>0</v>
      </c>
      <c r="AL24" s="290">
        <f>SUM(C24:AK24)</f>
        <v>16778</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3332</v>
      </c>
      <c r="D27" s="345">
        <v>136</v>
      </c>
      <c r="E27" s="287">
        <v>0</v>
      </c>
      <c r="F27" s="287">
        <v>851</v>
      </c>
      <c r="G27" s="287">
        <v>0</v>
      </c>
      <c r="H27" s="289">
        <v>0</v>
      </c>
      <c r="I27" s="287">
        <v>320</v>
      </c>
      <c r="J27" s="287">
        <v>10162</v>
      </c>
      <c r="K27" s="289">
        <v>0</v>
      </c>
      <c r="L27" s="287">
        <v>0</v>
      </c>
      <c r="M27" s="287">
        <v>0</v>
      </c>
      <c r="N27" s="287">
        <v>0</v>
      </c>
      <c r="O27" s="287">
        <v>404</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1194</v>
      </c>
      <c r="AJ27" s="287">
        <v>773</v>
      </c>
      <c r="AK27" s="287">
        <v>46</v>
      </c>
      <c r="AL27" s="290">
        <f t="shared" ref="AL27:AL32" si="3">SUM(C27:AK27)</f>
        <v>17218</v>
      </c>
      <c r="AM27" s="344"/>
      <c r="AN27" s="342"/>
      <c r="AO27" s="342"/>
      <c r="AP27" s="342"/>
      <c r="AQ27" s="342"/>
      <c r="AR27" s="342"/>
      <c r="AS27" s="342"/>
      <c r="AT27" s="342"/>
      <c r="AU27" s="342"/>
      <c r="AV27" s="342"/>
      <c r="AW27" s="342"/>
    </row>
    <row r="28" spans="1:49" ht="14.4" customHeight="1" x14ac:dyDescent="0.25">
      <c r="A28" s="65" t="s">
        <v>25</v>
      </c>
      <c r="B28" s="195" t="s">
        <v>50</v>
      </c>
      <c r="C28" s="287">
        <v>1211</v>
      </c>
      <c r="D28" s="345">
        <v>120</v>
      </c>
      <c r="E28" s="287">
        <v>0</v>
      </c>
      <c r="F28" s="287">
        <v>0</v>
      </c>
      <c r="G28" s="287">
        <v>110</v>
      </c>
      <c r="H28" s="289">
        <v>0</v>
      </c>
      <c r="I28" s="287">
        <v>271</v>
      </c>
      <c r="J28" s="287">
        <v>1559</v>
      </c>
      <c r="K28" s="289">
        <v>0</v>
      </c>
      <c r="L28" s="287">
        <v>0</v>
      </c>
      <c r="M28" s="287">
        <v>0</v>
      </c>
      <c r="N28" s="287">
        <v>0</v>
      </c>
      <c r="O28" s="287">
        <v>140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8">
        <v>0</v>
      </c>
      <c r="AF28" s="285">
        <v>0</v>
      </c>
      <c r="AG28" s="286">
        <v>0</v>
      </c>
      <c r="AH28" s="287">
        <v>0</v>
      </c>
      <c r="AI28" s="287">
        <v>1342</v>
      </c>
      <c r="AJ28" s="287">
        <v>1000</v>
      </c>
      <c r="AK28" s="287">
        <v>0</v>
      </c>
      <c r="AL28" s="290">
        <f t="shared" si="3"/>
        <v>5753</v>
      </c>
      <c r="AM28" s="344"/>
      <c r="AN28" s="342"/>
      <c r="AO28" s="342"/>
      <c r="AP28" s="342"/>
      <c r="AQ28" s="342"/>
      <c r="AR28" s="342"/>
      <c r="AS28" s="342"/>
      <c r="AT28" s="342"/>
      <c r="AU28" s="342"/>
      <c r="AV28" s="342"/>
      <c r="AW28" s="342"/>
    </row>
    <row r="29" spans="1:49" ht="14.4" customHeight="1" x14ac:dyDescent="0.25">
      <c r="A29" s="65" t="s">
        <v>26</v>
      </c>
      <c r="B29" s="195" t="s">
        <v>440</v>
      </c>
      <c r="C29" s="287">
        <v>133</v>
      </c>
      <c r="D29" s="345">
        <v>0</v>
      </c>
      <c r="E29" s="287">
        <v>0</v>
      </c>
      <c r="F29" s="287">
        <v>0</v>
      </c>
      <c r="G29" s="287">
        <v>0</v>
      </c>
      <c r="H29" s="289">
        <v>0</v>
      </c>
      <c r="I29" s="287">
        <v>22</v>
      </c>
      <c r="J29" s="287">
        <v>35</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6</v>
      </c>
      <c r="AJ29" s="287">
        <v>4</v>
      </c>
      <c r="AK29" s="287">
        <v>0</v>
      </c>
      <c r="AL29" s="290">
        <f t="shared" si="3"/>
        <v>200</v>
      </c>
      <c r="AM29" s="344"/>
      <c r="AN29" s="342"/>
      <c r="AO29" s="342"/>
      <c r="AP29" s="342"/>
      <c r="AQ29" s="342"/>
      <c r="AR29" s="342"/>
      <c r="AS29" s="342"/>
      <c r="AT29" s="342"/>
      <c r="AU29" s="342"/>
      <c r="AV29" s="342"/>
      <c r="AW29" s="342"/>
    </row>
    <row r="30" spans="1:49" ht="14.4" customHeight="1" x14ac:dyDescent="0.25">
      <c r="A30" s="65" t="s">
        <v>441</v>
      </c>
      <c r="B30" s="195" t="s">
        <v>442</v>
      </c>
      <c r="C30" s="287">
        <v>190</v>
      </c>
      <c r="D30" s="345">
        <v>1</v>
      </c>
      <c r="E30" s="287">
        <v>0</v>
      </c>
      <c r="F30" s="287">
        <v>0</v>
      </c>
      <c r="G30" s="287">
        <v>0</v>
      </c>
      <c r="H30" s="289">
        <v>0</v>
      </c>
      <c r="I30" s="287">
        <v>36</v>
      </c>
      <c r="J30" s="287">
        <v>672</v>
      </c>
      <c r="K30" s="289">
        <v>0</v>
      </c>
      <c r="L30" s="287">
        <v>0</v>
      </c>
      <c r="M30" s="287">
        <v>0</v>
      </c>
      <c r="N30" s="287">
        <v>0</v>
      </c>
      <c r="O30" s="287">
        <v>34</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371</v>
      </c>
      <c r="AJ30" s="287">
        <v>312</v>
      </c>
      <c r="AK30" s="287">
        <v>0</v>
      </c>
      <c r="AL30" s="290">
        <f t="shared" si="3"/>
        <v>1801</v>
      </c>
      <c r="AM30" s="344"/>
      <c r="AN30" s="342"/>
      <c r="AO30" s="342"/>
      <c r="AP30" s="342"/>
      <c r="AQ30" s="342"/>
      <c r="AR30" s="342"/>
      <c r="AS30" s="342"/>
      <c r="AT30" s="342"/>
      <c r="AU30" s="342"/>
      <c r="AV30" s="342"/>
      <c r="AW30" s="342"/>
    </row>
    <row r="31" spans="1:49" ht="14.4" customHeight="1" x14ac:dyDescent="0.25">
      <c r="A31" s="65" t="s">
        <v>443</v>
      </c>
      <c r="B31" s="195" t="s">
        <v>49</v>
      </c>
      <c r="C31" s="287">
        <v>1</v>
      </c>
      <c r="D31" s="345">
        <v>0</v>
      </c>
      <c r="E31" s="287">
        <v>0</v>
      </c>
      <c r="F31" s="287">
        <v>0</v>
      </c>
      <c r="G31" s="287">
        <v>0</v>
      </c>
      <c r="H31" s="289">
        <v>0</v>
      </c>
      <c r="I31" s="287">
        <v>0</v>
      </c>
      <c r="J31" s="287">
        <v>815</v>
      </c>
      <c r="K31" s="289">
        <v>0</v>
      </c>
      <c r="L31" s="287">
        <v>209</v>
      </c>
      <c r="M31" s="287">
        <v>0</v>
      </c>
      <c r="N31" s="287">
        <v>0</v>
      </c>
      <c r="O31" s="287">
        <v>380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1</v>
      </c>
      <c r="AJ31" s="287">
        <v>1</v>
      </c>
      <c r="AK31" s="287">
        <v>0</v>
      </c>
      <c r="AL31" s="290">
        <f t="shared" si="3"/>
        <v>1407</v>
      </c>
      <c r="AM31" s="344"/>
      <c r="AN31" s="342"/>
      <c r="AO31" s="342"/>
      <c r="AP31" s="342"/>
      <c r="AQ31" s="342"/>
      <c r="AR31" s="342"/>
      <c r="AS31" s="342"/>
      <c r="AT31" s="342"/>
      <c r="AU31" s="342"/>
      <c r="AV31" s="342"/>
      <c r="AW31" s="342"/>
    </row>
    <row r="32" spans="1:49" ht="14.4" customHeight="1" x14ac:dyDescent="0.25">
      <c r="A32" s="430" t="s">
        <v>444</v>
      </c>
      <c r="B32" s="431"/>
      <c r="C32" s="317">
        <f>SUM(C27:C31)</f>
        <v>4867</v>
      </c>
      <c r="D32" s="319">
        <f t="shared" ref="D32:AK32" si="4">SUM(D27:D31)</f>
        <v>257</v>
      </c>
      <c r="E32" s="308">
        <f t="shared" si="4"/>
        <v>0</v>
      </c>
      <c r="F32" s="317">
        <f t="shared" si="4"/>
        <v>851</v>
      </c>
      <c r="G32" s="317">
        <f t="shared" si="4"/>
        <v>110</v>
      </c>
      <c r="H32" s="289">
        <f t="shared" si="4"/>
        <v>0</v>
      </c>
      <c r="I32" s="317">
        <f t="shared" si="4"/>
        <v>649</v>
      </c>
      <c r="J32" s="317">
        <f t="shared" si="4"/>
        <v>13243</v>
      </c>
      <c r="K32" s="289">
        <f t="shared" si="4"/>
        <v>0</v>
      </c>
      <c r="L32" s="317">
        <f t="shared" si="4"/>
        <v>209</v>
      </c>
      <c r="M32" s="317">
        <f t="shared" si="4"/>
        <v>0</v>
      </c>
      <c r="N32" s="317">
        <f t="shared" si="4"/>
        <v>0</v>
      </c>
      <c r="O32" s="317">
        <f t="shared" si="4"/>
        <v>958</v>
      </c>
      <c r="P32" s="317">
        <f t="shared" si="4"/>
        <v>0</v>
      </c>
      <c r="Q32" s="317">
        <f t="shared" si="4"/>
        <v>0</v>
      </c>
      <c r="R32" s="317">
        <f t="shared" si="4"/>
        <v>0</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0</v>
      </c>
      <c r="AD32" s="308">
        <f t="shared" si="4"/>
        <v>0</v>
      </c>
      <c r="AE32" s="288">
        <f t="shared" si="4"/>
        <v>0</v>
      </c>
      <c r="AF32" s="340">
        <f t="shared" si="4"/>
        <v>0</v>
      </c>
      <c r="AG32" s="286">
        <f t="shared" si="4"/>
        <v>0</v>
      </c>
      <c r="AH32" s="317">
        <f t="shared" si="4"/>
        <v>185</v>
      </c>
      <c r="AI32" s="317">
        <f t="shared" si="4"/>
        <v>2914</v>
      </c>
      <c r="AJ32" s="317">
        <f t="shared" si="4"/>
        <v>2090</v>
      </c>
      <c r="AK32" s="317">
        <f t="shared" si="4"/>
        <v>46</v>
      </c>
      <c r="AL32" s="318">
        <f t="shared" si="3"/>
        <v>26379</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156</v>
      </c>
      <c r="D35" s="345">
        <v>0</v>
      </c>
      <c r="E35" s="287">
        <v>0</v>
      </c>
      <c r="F35" s="287">
        <v>0</v>
      </c>
      <c r="G35" s="287">
        <v>0</v>
      </c>
      <c r="H35" s="289">
        <v>0</v>
      </c>
      <c r="I35" s="287">
        <v>0</v>
      </c>
      <c r="J35" s="287">
        <v>27</v>
      </c>
      <c r="K35" s="289">
        <v>0</v>
      </c>
      <c r="L35" s="287">
        <v>0</v>
      </c>
      <c r="M35" s="287">
        <v>0</v>
      </c>
      <c r="N35" s="287">
        <v>0</v>
      </c>
      <c r="O35" s="287">
        <v>0</v>
      </c>
      <c r="P35" s="287">
        <v>0</v>
      </c>
      <c r="Q35" s="287">
        <v>0</v>
      </c>
      <c r="R35" s="287">
        <v>200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383</v>
      </c>
      <c r="AM35" s="344"/>
      <c r="AN35" s="342"/>
      <c r="AO35" s="342"/>
      <c r="AP35" s="342"/>
      <c r="AQ35" s="342"/>
      <c r="AR35" s="342"/>
      <c r="AS35" s="342"/>
      <c r="AT35" s="342"/>
      <c r="AU35" s="342"/>
      <c r="AV35" s="342"/>
      <c r="AW35" s="342"/>
    </row>
    <row r="36" spans="1:49" ht="14.4" customHeight="1" x14ac:dyDescent="0.25">
      <c r="A36" s="65" t="s">
        <v>353</v>
      </c>
      <c r="B36" s="195" t="s">
        <v>448</v>
      </c>
      <c r="C36" s="287">
        <v>675</v>
      </c>
      <c r="D36" s="345">
        <v>0</v>
      </c>
      <c r="E36" s="287">
        <v>5241</v>
      </c>
      <c r="F36" s="287">
        <v>1100</v>
      </c>
      <c r="G36" s="287">
        <v>0</v>
      </c>
      <c r="H36" s="289">
        <v>0</v>
      </c>
      <c r="I36" s="287">
        <v>0</v>
      </c>
      <c r="J36" s="287">
        <v>6721</v>
      </c>
      <c r="K36" s="289">
        <v>0</v>
      </c>
      <c r="L36" s="287">
        <v>98</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45</v>
      </c>
      <c r="AD36" s="287">
        <v>0</v>
      </c>
      <c r="AE36" s="288">
        <v>0</v>
      </c>
      <c r="AF36" s="285">
        <v>0</v>
      </c>
      <c r="AG36" s="285">
        <v>0</v>
      </c>
      <c r="AH36" s="287">
        <v>0</v>
      </c>
      <c r="AI36" s="287">
        <v>0</v>
      </c>
      <c r="AJ36" s="287">
        <v>1085</v>
      </c>
      <c r="AK36" s="287">
        <v>-6576</v>
      </c>
      <c r="AL36" s="290">
        <f>SUM(C36:AK36)</f>
        <v>8389</v>
      </c>
      <c r="AM36" s="344"/>
      <c r="AN36" s="342"/>
      <c r="AO36" s="342"/>
      <c r="AP36" s="342"/>
      <c r="AQ36" s="342"/>
      <c r="AR36" s="342"/>
      <c r="AS36" s="342"/>
      <c r="AT36" s="342"/>
      <c r="AU36" s="342"/>
      <c r="AV36" s="342"/>
      <c r="AW36" s="342"/>
    </row>
    <row r="37" spans="1:49" ht="14.4" customHeight="1" x14ac:dyDescent="0.25">
      <c r="A37" s="65" t="s">
        <v>354</v>
      </c>
      <c r="B37" s="195" t="s">
        <v>449</v>
      </c>
      <c r="C37" s="287">
        <v>526</v>
      </c>
      <c r="D37" s="345">
        <v>0</v>
      </c>
      <c r="E37" s="287">
        <v>0</v>
      </c>
      <c r="F37" s="287">
        <v>0</v>
      </c>
      <c r="G37" s="287">
        <v>0</v>
      </c>
      <c r="H37" s="289">
        <v>0</v>
      </c>
      <c r="I37" s="287">
        <v>39</v>
      </c>
      <c r="J37" s="287">
        <v>209</v>
      </c>
      <c r="K37" s="289">
        <v>0</v>
      </c>
      <c r="L37" s="287">
        <v>0</v>
      </c>
      <c r="M37" s="287">
        <v>0</v>
      </c>
      <c r="N37" s="287">
        <v>0</v>
      </c>
      <c r="O37" s="287">
        <v>0</v>
      </c>
      <c r="P37" s="287">
        <v>0</v>
      </c>
      <c r="Q37" s="287">
        <v>0</v>
      </c>
      <c r="R37" s="287">
        <v>0</v>
      </c>
      <c r="S37" s="287">
        <v>0</v>
      </c>
      <c r="T37" s="287">
        <v>16</v>
      </c>
      <c r="U37" s="287">
        <v>0</v>
      </c>
      <c r="V37" s="287">
        <v>0</v>
      </c>
      <c r="W37" s="287">
        <v>0</v>
      </c>
      <c r="X37" s="287">
        <v>0</v>
      </c>
      <c r="Y37" s="287">
        <v>0</v>
      </c>
      <c r="Z37" s="287">
        <v>0</v>
      </c>
      <c r="AA37" s="287">
        <v>0</v>
      </c>
      <c r="AB37" s="287">
        <v>0</v>
      </c>
      <c r="AC37" s="287">
        <v>185</v>
      </c>
      <c r="AD37" s="287">
        <v>0</v>
      </c>
      <c r="AE37" s="288">
        <v>0</v>
      </c>
      <c r="AF37" s="285">
        <v>0</v>
      </c>
      <c r="AG37" s="285">
        <v>0</v>
      </c>
      <c r="AH37" s="287">
        <v>0</v>
      </c>
      <c r="AI37" s="287">
        <v>0</v>
      </c>
      <c r="AJ37" s="287">
        <v>0</v>
      </c>
      <c r="AK37" s="287">
        <v>0</v>
      </c>
      <c r="AL37" s="290">
        <f>SUM(C37:AK37)</f>
        <v>975</v>
      </c>
      <c r="AM37" s="344"/>
      <c r="AN37" s="342"/>
      <c r="AO37" s="342"/>
      <c r="AP37" s="342"/>
      <c r="AQ37" s="342"/>
      <c r="AR37" s="342"/>
      <c r="AS37" s="342"/>
      <c r="AT37" s="342"/>
      <c r="AU37" s="342"/>
      <c r="AV37" s="342"/>
      <c r="AW37" s="342"/>
    </row>
    <row r="38" spans="1:49" ht="14.4" customHeight="1" x14ac:dyDescent="0.25">
      <c r="A38" s="65" t="s">
        <v>133</v>
      </c>
      <c r="B38" s="195" t="s">
        <v>450</v>
      </c>
      <c r="C38" s="287">
        <v>184</v>
      </c>
      <c r="D38" s="345">
        <v>0</v>
      </c>
      <c r="E38" s="287">
        <v>0</v>
      </c>
      <c r="F38" s="287">
        <v>0</v>
      </c>
      <c r="G38" s="287">
        <v>0</v>
      </c>
      <c r="H38" s="289">
        <v>0</v>
      </c>
      <c r="I38" s="287">
        <v>0</v>
      </c>
      <c r="J38" s="287">
        <v>3163</v>
      </c>
      <c r="K38" s="289">
        <v>0</v>
      </c>
      <c r="L38" s="287">
        <v>130</v>
      </c>
      <c r="M38" s="287">
        <v>0</v>
      </c>
      <c r="N38" s="287">
        <v>0</v>
      </c>
      <c r="O38" s="287">
        <v>0</v>
      </c>
      <c r="P38" s="287">
        <v>0</v>
      </c>
      <c r="Q38" s="287">
        <v>0</v>
      </c>
      <c r="R38" s="287">
        <v>0</v>
      </c>
      <c r="S38" s="287">
        <v>0</v>
      </c>
      <c r="T38" s="287">
        <v>191</v>
      </c>
      <c r="U38" s="287">
        <v>0</v>
      </c>
      <c r="V38" s="287">
        <v>0</v>
      </c>
      <c r="W38" s="287">
        <v>0</v>
      </c>
      <c r="X38" s="287">
        <v>0</v>
      </c>
      <c r="Y38" s="287">
        <v>0</v>
      </c>
      <c r="Z38" s="287">
        <v>0</v>
      </c>
      <c r="AA38" s="287">
        <v>0</v>
      </c>
      <c r="AB38" s="287">
        <v>0</v>
      </c>
      <c r="AC38" s="287">
        <v>0</v>
      </c>
      <c r="AD38" s="287">
        <v>0</v>
      </c>
      <c r="AE38" s="288">
        <v>0</v>
      </c>
      <c r="AF38" s="285">
        <v>0</v>
      </c>
      <c r="AG38" s="285">
        <v>0</v>
      </c>
      <c r="AH38" s="287">
        <v>0</v>
      </c>
      <c r="AI38" s="287">
        <v>208</v>
      </c>
      <c r="AJ38" s="287">
        <v>13</v>
      </c>
      <c r="AK38" s="287">
        <v>13</v>
      </c>
      <c r="AL38" s="290">
        <f>SUM(C38:AK38)</f>
        <v>3902</v>
      </c>
      <c r="AM38" s="344"/>
      <c r="AN38" s="342"/>
      <c r="AO38" s="342"/>
      <c r="AP38" s="342"/>
      <c r="AQ38" s="342"/>
      <c r="AR38" s="342"/>
      <c r="AS38" s="342"/>
      <c r="AT38" s="342"/>
      <c r="AU38" s="342"/>
      <c r="AV38" s="342"/>
      <c r="AW38" s="342"/>
    </row>
    <row r="39" spans="1:49" ht="14.4" customHeight="1" x14ac:dyDescent="0.25">
      <c r="A39" s="430" t="s">
        <v>451</v>
      </c>
      <c r="B39" s="431"/>
      <c r="C39" s="317">
        <f>SUM(C35:C38)</f>
        <v>1541</v>
      </c>
      <c r="D39" s="319">
        <f t="shared" ref="D39:AK39" si="5">SUM(D35:D38)</f>
        <v>0</v>
      </c>
      <c r="E39" s="308">
        <f t="shared" si="5"/>
        <v>5241</v>
      </c>
      <c r="F39" s="317">
        <f t="shared" si="5"/>
        <v>1100</v>
      </c>
      <c r="G39" s="317">
        <f t="shared" si="5"/>
        <v>0</v>
      </c>
      <c r="H39" s="289">
        <f t="shared" si="5"/>
        <v>0</v>
      </c>
      <c r="I39" s="317">
        <f t="shared" si="5"/>
        <v>39</v>
      </c>
      <c r="J39" s="317">
        <f t="shared" si="5"/>
        <v>10120</v>
      </c>
      <c r="K39" s="289">
        <f t="shared" si="5"/>
        <v>0</v>
      </c>
      <c r="L39" s="317">
        <f t="shared" si="5"/>
        <v>228</v>
      </c>
      <c r="M39" s="317">
        <f t="shared" si="5"/>
        <v>0</v>
      </c>
      <c r="N39" s="317">
        <f t="shared" si="5"/>
        <v>0</v>
      </c>
      <c r="O39" s="317">
        <f t="shared" si="5"/>
        <v>0</v>
      </c>
      <c r="P39" s="317">
        <f t="shared" si="5"/>
        <v>0</v>
      </c>
      <c r="Q39" s="317">
        <f t="shared" si="5"/>
        <v>0</v>
      </c>
      <c r="R39" s="317">
        <f t="shared" si="5"/>
        <v>200</v>
      </c>
      <c r="S39" s="317">
        <f t="shared" si="5"/>
        <v>0</v>
      </c>
      <c r="T39" s="317">
        <f t="shared" si="5"/>
        <v>207</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230</v>
      </c>
      <c r="AD39" s="308">
        <f t="shared" si="5"/>
        <v>0</v>
      </c>
      <c r="AE39" s="288">
        <f t="shared" si="5"/>
        <v>0</v>
      </c>
      <c r="AF39" s="285">
        <f t="shared" si="5"/>
        <v>0</v>
      </c>
      <c r="AG39" s="285">
        <f t="shared" si="5"/>
        <v>0</v>
      </c>
      <c r="AH39" s="317">
        <f t="shared" si="5"/>
        <v>0</v>
      </c>
      <c r="AI39" s="317">
        <f t="shared" si="5"/>
        <v>208</v>
      </c>
      <c r="AJ39" s="317">
        <f t="shared" si="5"/>
        <v>1098</v>
      </c>
      <c r="AK39" s="317">
        <f t="shared" si="5"/>
        <v>-6563</v>
      </c>
      <c r="AL39" s="318">
        <f>SUM(C39:AK39)</f>
        <v>13649</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243</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243</v>
      </c>
      <c r="AM42" s="344"/>
      <c r="AN42" s="342"/>
      <c r="AO42" s="342"/>
      <c r="AP42" s="342"/>
      <c r="AQ42" s="342"/>
      <c r="AR42" s="342"/>
      <c r="AS42" s="342"/>
      <c r="AT42" s="342"/>
      <c r="AU42" s="342"/>
      <c r="AV42" s="342"/>
      <c r="AW42" s="342"/>
    </row>
    <row r="43" spans="1:49" ht="14.4" customHeight="1" x14ac:dyDescent="0.25">
      <c r="A43" s="65" t="s">
        <v>357</v>
      </c>
      <c r="B43" s="195" t="s">
        <v>455</v>
      </c>
      <c r="C43" s="287">
        <v>367</v>
      </c>
      <c r="D43" s="345">
        <v>858</v>
      </c>
      <c r="E43" s="287">
        <v>0</v>
      </c>
      <c r="F43" s="287">
        <v>69</v>
      </c>
      <c r="G43" s="287">
        <v>103</v>
      </c>
      <c r="H43" s="332">
        <v>0</v>
      </c>
      <c r="I43" s="287">
        <v>0</v>
      </c>
      <c r="J43" s="287">
        <v>2681</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3595</v>
      </c>
      <c r="AJ43" s="287">
        <v>5210</v>
      </c>
      <c r="AK43" s="287">
        <v>-50</v>
      </c>
      <c r="AL43" s="290">
        <f>SUM(C43:AK43)</f>
        <v>12833</v>
      </c>
      <c r="AM43" s="344"/>
      <c r="AN43" s="342"/>
      <c r="AO43" s="342"/>
      <c r="AP43" s="342"/>
      <c r="AQ43" s="342"/>
      <c r="AR43" s="342"/>
      <c r="AS43" s="342"/>
      <c r="AT43" s="342"/>
      <c r="AU43" s="342"/>
      <c r="AV43" s="342"/>
      <c r="AW43" s="342"/>
    </row>
    <row r="44" spans="1:49" ht="14.4" customHeight="1" x14ac:dyDescent="0.25">
      <c r="A44" s="65" t="s">
        <v>456</v>
      </c>
      <c r="B44" s="195" t="s">
        <v>457</v>
      </c>
      <c r="C44" s="287">
        <v>1484</v>
      </c>
      <c r="D44" s="345">
        <v>37</v>
      </c>
      <c r="E44" s="287">
        <v>0</v>
      </c>
      <c r="F44" s="287">
        <v>0</v>
      </c>
      <c r="G44" s="287">
        <v>104</v>
      </c>
      <c r="H44" s="320">
        <v>962</v>
      </c>
      <c r="I44" s="287">
        <v>0</v>
      </c>
      <c r="J44" s="287">
        <v>2724</v>
      </c>
      <c r="K44" s="289">
        <v>0</v>
      </c>
      <c r="L44" s="287">
        <v>3101</v>
      </c>
      <c r="M44" s="287">
        <v>0</v>
      </c>
      <c r="N44" s="287">
        <v>0</v>
      </c>
      <c r="O44" s="287">
        <v>1389</v>
      </c>
      <c r="P44" s="287">
        <v>0</v>
      </c>
      <c r="Q44" s="287">
        <v>0</v>
      </c>
      <c r="R44" s="287">
        <v>4213</v>
      </c>
      <c r="S44" s="287">
        <v>0</v>
      </c>
      <c r="T44" s="287">
        <v>0</v>
      </c>
      <c r="U44" s="287">
        <v>0</v>
      </c>
      <c r="V44" s="287">
        <v>0</v>
      </c>
      <c r="W44" s="287">
        <v>0</v>
      </c>
      <c r="X44" s="287">
        <v>0</v>
      </c>
      <c r="Y44" s="287">
        <v>0</v>
      </c>
      <c r="Z44" s="287">
        <v>0</v>
      </c>
      <c r="AA44" s="287">
        <v>0</v>
      </c>
      <c r="AB44" s="287">
        <v>0</v>
      </c>
      <c r="AC44" s="287">
        <v>0</v>
      </c>
      <c r="AD44" s="287">
        <v>0</v>
      </c>
      <c r="AE44" s="288">
        <v>0</v>
      </c>
      <c r="AF44" s="285">
        <v>0</v>
      </c>
      <c r="AG44" s="286">
        <v>0</v>
      </c>
      <c r="AH44" s="287">
        <v>24</v>
      </c>
      <c r="AI44" s="287">
        <v>523</v>
      </c>
      <c r="AJ44" s="287">
        <v>400</v>
      </c>
      <c r="AK44" s="287">
        <v>-13</v>
      </c>
      <c r="AL44" s="290">
        <f>SUM(C44:AK44)</f>
        <v>14948</v>
      </c>
      <c r="AM44" s="344"/>
      <c r="AN44" s="342"/>
      <c r="AO44" s="342"/>
      <c r="AP44" s="342"/>
      <c r="AQ44" s="342"/>
      <c r="AR44" s="342"/>
      <c r="AS44" s="342"/>
      <c r="AT44" s="342"/>
      <c r="AU44" s="342"/>
      <c r="AV44" s="342"/>
      <c r="AW44" s="342"/>
    </row>
    <row r="45" spans="1:49" ht="14.4" customHeight="1" x14ac:dyDescent="0.25">
      <c r="A45" s="430" t="s">
        <v>458</v>
      </c>
      <c r="B45" s="431"/>
      <c r="C45" s="317">
        <f>SUM(C42:C44)</f>
        <v>1851</v>
      </c>
      <c r="D45" s="319">
        <f t="shared" ref="D45:AK45" si="6">SUM(D42:D44)</f>
        <v>895</v>
      </c>
      <c r="E45" s="308">
        <f t="shared" si="6"/>
        <v>0</v>
      </c>
      <c r="F45" s="317">
        <f t="shared" si="6"/>
        <v>69</v>
      </c>
      <c r="G45" s="317">
        <f t="shared" si="6"/>
        <v>207</v>
      </c>
      <c r="H45" s="322">
        <f t="shared" si="6"/>
        <v>962</v>
      </c>
      <c r="I45" s="317">
        <f t="shared" si="6"/>
        <v>0</v>
      </c>
      <c r="J45" s="317">
        <f t="shared" si="6"/>
        <v>5648</v>
      </c>
      <c r="K45" s="289">
        <f t="shared" si="6"/>
        <v>0</v>
      </c>
      <c r="L45" s="317">
        <f t="shared" si="6"/>
        <v>3101</v>
      </c>
      <c r="M45" s="317">
        <f t="shared" si="6"/>
        <v>0</v>
      </c>
      <c r="N45" s="317">
        <f t="shared" si="6"/>
        <v>0</v>
      </c>
      <c r="O45" s="317">
        <f t="shared" si="6"/>
        <v>1389</v>
      </c>
      <c r="P45" s="317">
        <f t="shared" si="6"/>
        <v>0</v>
      </c>
      <c r="Q45" s="317">
        <f t="shared" si="6"/>
        <v>0</v>
      </c>
      <c r="R45" s="317">
        <f t="shared" si="6"/>
        <v>4213</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0</v>
      </c>
      <c r="AD45" s="308">
        <f t="shared" si="6"/>
        <v>0</v>
      </c>
      <c r="AE45" s="288">
        <f t="shared" si="6"/>
        <v>0</v>
      </c>
      <c r="AF45" s="285">
        <f t="shared" si="6"/>
        <v>0</v>
      </c>
      <c r="AG45" s="286">
        <f t="shared" si="6"/>
        <v>0</v>
      </c>
      <c r="AH45" s="317">
        <f t="shared" si="6"/>
        <v>24</v>
      </c>
      <c r="AI45" s="317">
        <f t="shared" si="6"/>
        <v>4118</v>
      </c>
      <c r="AJ45" s="317">
        <f t="shared" si="6"/>
        <v>5610</v>
      </c>
      <c r="AK45" s="317">
        <f t="shared" si="6"/>
        <v>-63</v>
      </c>
      <c r="AL45" s="318">
        <f>SUM(C45:AK45)</f>
        <v>28024</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940</v>
      </c>
      <c r="D48" s="345">
        <v>0</v>
      </c>
      <c r="E48" s="287">
        <v>0</v>
      </c>
      <c r="F48" s="287">
        <v>0</v>
      </c>
      <c r="G48" s="287">
        <v>0</v>
      </c>
      <c r="H48" s="289">
        <v>0</v>
      </c>
      <c r="I48" s="287">
        <v>545</v>
      </c>
      <c r="J48" s="287">
        <v>320</v>
      </c>
      <c r="K48" s="289">
        <v>0</v>
      </c>
      <c r="L48" s="287">
        <v>141</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1946</v>
      </c>
      <c r="AM48" s="344"/>
      <c r="AN48" s="342"/>
      <c r="AO48" s="342"/>
      <c r="AP48" s="342"/>
      <c r="AQ48" s="342"/>
      <c r="AR48" s="342"/>
      <c r="AS48" s="342"/>
      <c r="AT48" s="342"/>
      <c r="AU48" s="342"/>
      <c r="AV48" s="342"/>
      <c r="AW48" s="342"/>
    </row>
    <row r="49" spans="1:49" ht="14.4" customHeight="1" x14ac:dyDescent="0.25">
      <c r="A49" s="65" t="s">
        <v>35</v>
      </c>
      <c r="B49" s="195" t="s">
        <v>462</v>
      </c>
      <c r="C49" s="287">
        <v>579</v>
      </c>
      <c r="D49" s="345">
        <v>260</v>
      </c>
      <c r="E49" s="287">
        <v>0</v>
      </c>
      <c r="F49" s="287">
        <v>30</v>
      </c>
      <c r="G49" s="287">
        <v>0</v>
      </c>
      <c r="H49" s="289">
        <v>0</v>
      </c>
      <c r="I49" s="287">
        <v>190</v>
      </c>
      <c r="J49" s="287">
        <v>551</v>
      </c>
      <c r="K49" s="289">
        <v>0</v>
      </c>
      <c r="L49" s="287">
        <v>2798</v>
      </c>
      <c r="M49" s="287">
        <v>0</v>
      </c>
      <c r="N49" s="287">
        <v>0</v>
      </c>
      <c r="O49" s="287">
        <v>0</v>
      </c>
      <c r="P49" s="287">
        <v>0</v>
      </c>
      <c r="Q49" s="287">
        <v>0</v>
      </c>
      <c r="R49" s="287">
        <v>0</v>
      </c>
      <c r="S49" s="287">
        <v>0</v>
      </c>
      <c r="T49" s="287">
        <v>44</v>
      </c>
      <c r="U49" s="287">
        <v>0</v>
      </c>
      <c r="V49" s="287">
        <v>0</v>
      </c>
      <c r="W49" s="287">
        <v>0</v>
      </c>
      <c r="X49" s="287">
        <v>0</v>
      </c>
      <c r="Y49" s="287">
        <v>0</v>
      </c>
      <c r="Z49" s="287">
        <v>0</v>
      </c>
      <c r="AA49" s="287">
        <v>158</v>
      </c>
      <c r="AB49" s="287">
        <v>0</v>
      </c>
      <c r="AC49" s="287">
        <v>8</v>
      </c>
      <c r="AD49" s="287">
        <v>0</v>
      </c>
      <c r="AE49" s="288">
        <v>0</v>
      </c>
      <c r="AF49" s="285">
        <v>0</v>
      </c>
      <c r="AG49" s="286">
        <v>0</v>
      </c>
      <c r="AH49" s="287">
        <v>1251</v>
      </c>
      <c r="AI49" s="287">
        <v>1480</v>
      </c>
      <c r="AJ49" s="287">
        <v>1790</v>
      </c>
      <c r="AK49" s="287">
        <v>0</v>
      </c>
      <c r="AL49" s="290">
        <f t="shared" si="7"/>
        <v>9139</v>
      </c>
      <c r="AM49" s="344"/>
      <c r="AN49" s="342"/>
      <c r="AO49" s="342"/>
      <c r="AP49" s="342"/>
      <c r="AQ49" s="342"/>
      <c r="AR49" s="342"/>
      <c r="AS49" s="342"/>
      <c r="AT49" s="342"/>
      <c r="AU49" s="342"/>
      <c r="AV49" s="342"/>
      <c r="AW49" s="342"/>
    </row>
    <row r="50" spans="1:49" ht="14.4" customHeight="1" x14ac:dyDescent="0.25">
      <c r="A50" s="65" t="s">
        <v>36</v>
      </c>
      <c r="B50" s="195" t="s">
        <v>463</v>
      </c>
      <c r="C50" s="287">
        <v>277</v>
      </c>
      <c r="D50" s="345">
        <v>0</v>
      </c>
      <c r="E50" s="287">
        <v>0</v>
      </c>
      <c r="F50" s="287">
        <v>39</v>
      </c>
      <c r="G50" s="287">
        <v>0</v>
      </c>
      <c r="H50" s="289">
        <v>0</v>
      </c>
      <c r="I50" s="287">
        <v>0</v>
      </c>
      <c r="J50" s="287">
        <v>300</v>
      </c>
      <c r="K50" s="289">
        <v>0</v>
      </c>
      <c r="L50" s="287">
        <v>2906</v>
      </c>
      <c r="M50" s="287">
        <v>0</v>
      </c>
      <c r="N50" s="287">
        <v>0</v>
      </c>
      <c r="O50" s="287">
        <v>0</v>
      </c>
      <c r="P50" s="287">
        <v>0</v>
      </c>
      <c r="Q50" s="287">
        <v>0</v>
      </c>
      <c r="R50" s="287">
        <v>2952</v>
      </c>
      <c r="S50" s="287">
        <v>0</v>
      </c>
      <c r="T50" s="287">
        <v>729</v>
      </c>
      <c r="U50" s="287">
        <v>0</v>
      </c>
      <c r="V50" s="287">
        <v>0</v>
      </c>
      <c r="W50" s="287">
        <v>0</v>
      </c>
      <c r="X50" s="287">
        <v>0</v>
      </c>
      <c r="Y50" s="287">
        <v>0</v>
      </c>
      <c r="Z50" s="287">
        <v>0</v>
      </c>
      <c r="AA50" s="287">
        <v>0</v>
      </c>
      <c r="AB50" s="287">
        <v>0</v>
      </c>
      <c r="AC50" s="287">
        <v>0</v>
      </c>
      <c r="AD50" s="287">
        <v>0</v>
      </c>
      <c r="AE50" s="288">
        <v>0</v>
      </c>
      <c r="AF50" s="285">
        <v>0</v>
      </c>
      <c r="AG50" s="286">
        <v>0</v>
      </c>
      <c r="AH50" s="287">
        <v>0</v>
      </c>
      <c r="AI50" s="287">
        <v>647</v>
      </c>
      <c r="AJ50" s="287">
        <v>337</v>
      </c>
      <c r="AK50" s="287">
        <v>0</v>
      </c>
      <c r="AL50" s="290">
        <f t="shared" si="7"/>
        <v>8187</v>
      </c>
      <c r="AM50" s="344"/>
      <c r="AN50" s="342"/>
      <c r="AO50" s="342"/>
      <c r="AP50" s="342"/>
      <c r="AQ50" s="342"/>
      <c r="AR50" s="342"/>
      <c r="AS50" s="342"/>
      <c r="AT50" s="342"/>
      <c r="AU50" s="342"/>
      <c r="AV50" s="342"/>
      <c r="AW50" s="342"/>
    </row>
    <row r="51" spans="1:49" ht="14.4" customHeight="1" x14ac:dyDescent="0.25">
      <c r="A51" s="65" t="s">
        <v>37</v>
      </c>
      <c r="B51" s="195" t="s">
        <v>254</v>
      </c>
      <c r="C51" s="287">
        <v>3084</v>
      </c>
      <c r="D51" s="345">
        <v>36</v>
      </c>
      <c r="E51" s="287">
        <v>0</v>
      </c>
      <c r="F51" s="287">
        <v>0</v>
      </c>
      <c r="G51" s="287">
        <v>0</v>
      </c>
      <c r="H51" s="289">
        <v>0</v>
      </c>
      <c r="I51" s="287">
        <v>149</v>
      </c>
      <c r="J51" s="287">
        <v>2465</v>
      </c>
      <c r="K51" s="289">
        <v>0</v>
      </c>
      <c r="L51" s="287">
        <v>0</v>
      </c>
      <c r="M51" s="287">
        <v>0</v>
      </c>
      <c r="N51" s="287">
        <v>0</v>
      </c>
      <c r="O51" s="287">
        <v>0</v>
      </c>
      <c r="P51" s="287">
        <v>0</v>
      </c>
      <c r="Q51" s="287">
        <v>0</v>
      </c>
      <c r="R51" s="287">
        <v>0</v>
      </c>
      <c r="S51" s="287">
        <v>0</v>
      </c>
      <c r="T51" s="287">
        <v>24</v>
      </c>
      <c r="U51" s="287">
        <v>0</v>
      </c>
      <c r="V51" s="287">
        <v>0</v>
      </c>
      <c r="W51" s="287">
        <v>0</v>
      </c>
      <c r="X51" s="287">
        <v>0</v>
      </c>
      <c r="Y51" s="287">
        <v>0</v>
      </c>
      <c r="Z51" s="287">
        <v>0</v>
      </c>
      <c r="AA51" s="287">
        <v>0</v>
      </c>
      <c r="AB51" s="287">
        <v>0</v>
      </c>
      <c r="AC51" s="287">
        <v>0</v>
      </c>
      <c r="AD51" s="287">
        <v>0</v>
      </c>
      <c r="AE51" s="288">
        <v>0</v>
      </c>
      <c r="AF51" s="285">
        <v>0</v>
      </c>
      <c r="AG51" s="286">
        <v>0</v>
      </c>
      <c r="AH51" s="287">
        <v>0</v>
      </c>
      <c r="AI51" s="287">
        <v>1136</v>
      </c>
      <c r="AJ51" s="287">
        <v>778</v>
      </c>
      <c r="AK51" s="287">
        <v>0</v>
      </c>
      <c r="AL51" s="290">
        <f t="shared" si="7"/>
        <v>7672</v>
      </c>
      <c r="AM51" s="344"/>
      <c r="AN51" s="342"/>
      <c r="AO51" s="342"/>
      <c r="AP51" s="342"/>
      <c r="AQ51" s="342"/>
      <c r="AR51" s="342"/>
      <c r="AS51" s="342"/>
      <c r="AT51" s="342"/>
      <c r="AU51" s="342"/>
      <c r="AV51" s="342"/>
      <c r="AW51" s="342"/>
    </row>
    <row r="52" spans="1:49" ht="14.4" customHeight="1" x14ac:dyDescent="0.25">
      <c r="A52" s="65" t="s">
        <v>38</v>
      </c>
      <c r="B52" s="195" t="s">
        <v>464</v>
      </c>
      <c r="C52" s="287">
        <v>289</v>
      </c>
      <c r="D52" s="345">
        <v>0</v>
      </c>
      <c r="E52" s="287">
        <v>0</v>
      </c>
      <c r="F52" s="287">
        <v>0</v>
      </c>
      <c r="G52" s="287">
        <v>0</v>
      </c>
      <c r="H52" s="289">
        <v>0</v>
      </c>
      <c r="I52" s="287">
        <v>0</v>
      </c>
      <c r="J52" s="287">
        <v>53</v>
      </c>
      <c r="K52" s="289">
        <v>0</v>
      </c>
      <c r="L52" s="287">
        <v>0</v>
      </c>
      <c r="M52" s="287">
        <v>0</v>
      </c>
      <c r="N52" s="287">
        <v>0</v>
      </c>
      <c r="O52" s="287">
        <v>0</v>
      </c>
      <c r="P52" s="287">
        <v>0</v>
      </c>
      <c r="Q52" s="287">
        <v>0</v>
      </c>
      <c r="R52" s="287">
        <v>0</v>
      </c>
      <c r="S52" s="287">
        <v>0</v>
      </c>
      <c r="T52" s="287">
        <v>60</v>
      </c>
      <c r="U52" s="287">
        <v>0</v>
      </c>
      <c r="V52" s="287">
        <v>0</v>
      </c>
      <c r="W52" s="287">
        <v>0</v>
      </c>
      <c r="X52" s="287">
        <v>0</v>
      </c>
      <c r="Y52" s="287">
        <v>0</v>
      </c>
      <c r="Z52" s="287">
        <v>0</v>
      </c>
      <c r="AA52" s="287">
        <v>0</v>
      </c>
      <c r="AB52" s="287">
        <v>0</v>
      </c>
      <c r="AC52" s="287">
        <v>0</v>
      </c>
      <c r="AD52" s="287">
        <v>0</v>
      </c>
      <c r="AE52" s="288">
        <v>0</v>
      </c>
      <c r="AF52" s="285">
        <v>0</v>
      </c>
      <c r="AG52" s="286">
        <v>0</v>
      </c>
      <c r="AH52" s="287">
        <v>0</v>
      </c>
      <c r="AI52" s="287">
        <v>4</v>
      </c>
      <c r="AJ52" s="287">
        <v>5</v>
      </c>
      <c r="AK52" s="287">
        <v>0</v>
      </c>
      <c r="AL52" s="290">
        <f>SUM(C52:AK52)</f>
        <v>411</v>
      </c>
      <c r="AM52" s="344"/>
      <c r="AN52" s="342"/>
      <c r="AO52" s="342"/>
      <c r="AP52" s="342"/>
      <c r="AQ52" s="342"/>
      <c r="AR52" s="342"/>
      <c r="AS52" s="342"/>
      <c r="AT52" s="342"/>
      <c r="AU52" s="342"/>
      <c r="AV52" s="342"/>
      <c r="AW52" s="342"/>
    </row>
    <row r="53" spans="1:49" ht="14.4" customHeight="1" x14ac:dyDescent="0.25">
      <c r="A53" s="65" t="s">
        <v>39</v>
      </c>
      <c r="B53" s="195" t="s">
        <v>465</v>
      </c>
      <c r="C53" s="287">
        <v>83</v>
      </c>
      <c r="D53" s="345">
        <v>0</v>
      </c>
      <c r="E53" s="287">
        <v>0</v>
      </c>
      <c r="F53" s="287">
        <v>0</v>
      </c>
      <c r="G53" s="287">
        <v>0</v>
      </c>
      <c r="H53" s="289">
        <v>0</v>
      </c>
      <c r="I53" s="287">
        <v>0</v>
      </c>
      <c r="J53" s="287">
        <v>150</v>
      </c>
      <c r="K53" s="289">
        <v>0</v>
      </c>
      <c r="L53" s="287">
        <v>292</v>
      </c>
      <c r="M53" s="287">
        <v>0</v>
      </c>
      <c r="N53" s="287">
        <v>0</v>
      </c>
      <c r="O53" s="287">
        <v>0</v>
      </c>
      <c r="P53" s="287">
        <v>0</v>
      </c>
      <c r="Q53" s="287">
        <v>0</v>
      </c>
      <c r="R53" s="287">
        <v>2870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30</v>
      </c>
      <c r="AL53" s="290">
        <f t="shared" si="7"/>
        <v>3425</v>
      </c>
      <c r="AM53" s="344"/>
      <c r="AN53" s="342"/>
      <c r="AO53" s="342"/>
      <c r="AP53" s="342"/>
      <c r="AQ53" s="342"/>
      <c r="AR53" s="342"/>
      <c r="AS53" s="342"/>
      <c r="AT53" s="342"/>
      <c r="AU53" s="342"/>
      <c r="AV53" s="342"/>
      <c r="AW53" s="342"/>
    </row>
    <row r="54" spans="1:49" ht="14.4" customHeight="1" x14ac:dyDescent="0.25">
      <c r="A54" s="65" t="s">
        <v>40</v>
      </c>
      <c r="B54" s="195" t="s">
        <v>466</v>
      </c>
      <c r="C54" s="287">
        <v>1687</v>
      </c>
      <c r="D54" s="345">
        <v>91</v>
      </c>
      <c r="E54" s="287">
        <v>0</v>
      </c>
      <c r="F54" s="287">
        <v>594</v>
      </c>
      <c r="G54" s="287">
        <v>0</v>
      </c>
      <c r="H54" s="289">
        <v>0</v>
      </c>
      <c r="I54" s="287">
        <v>132</v>
      </c>
      <c r="J54" s="287">
        <v>5147</v>
      </c>
      <c r="K54" s="289">
        <v>0</v>
      </c>
      <c r="L54" s="287">
        <v>208</v>
      </c>
      <c r="M54" s="287">
        <v>0</v>
      </c>
      <c r="N54" s="287">
        <v>0</v>
      </c>
      <c r="O54" s="287">
        <v>1321</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183</v>
      </c>
      <c r="AJ54" s="287">
        <v>66</v>
      </c>
      <c r="AK54" s="287">
        <v>0</v>
      </c>
      <c r="AL54" s="290">
        <f t="shared" si="7"/>
        <v>9616</v>
      </c>
      <c r="AM54" s="344"/>
      <c r="AN54" s="342"/>
      <c r="AO54" s="342"/>
      <c r="AP54" s="342"/>
      <c r="AQ54" s="342"/>
      <c r="AR54" s="342"/>
      <c r="AS54" s="342"/>
      <c r="AT54" s="342"/>
      <c r="AU54" s="342"/>
      <c r="AV54" s="342"/>
      <c r="AW54" s="342"/>
    </row>
    <row r="55" spans="1:49" ht="14.4" customHeight="1" x14ac:dyDescent="0.25">
      <c r="A55" s="430" t="s">
        <v>467</v>
      </c>
      <c r="B55" s="431"/>
      <c r="C55" s="317">
        <f>SUM(C48:C54)</f>
        <v>6939</v>
      </c>
      <c r="D55" s="319">
        <f t="shared" ref="D55:AK55" si="8">SUM(D48:D54)</f>
        <v>387</v>
      </c>
      <c r="E55" s="308">
        <f t="shared" si="8"/>
        <v>0</v>
      </c>
      <c r="F55" s="317">
        <f t="shared" si="8"/>
        <v>663</v>
      </c>
      <c r="G55" s="317">
        <f t="shared" si="8"/>
        <v>0</v>
      </c>
      <c r="H55" s="289">
        <f t="shared" si="8"/>
        <v>0</v>
      </c>
      <c r="I55" s="317">
        <f t="shared" si="8"/>
        <v>1016</v>
      </c>
      <c r="J55" s="317">
        <f t="shared" si="8"/>
        <v>8986</v>
      </c>
      <c r="K55" s="289">
        <f t="shared" si="8"/>
        <v>0</v>
      </c>
      <c r="L55" s="317">
        <f t="shared" si="8"/>
        <v>6345</v>
      </c>
      <c r="M55" s="317">
        <f t="shared" si="8"/>
        <v>0</v>
      </c>
      <c r="N55" s="317">
        <f t="shared" si="8"/>
        <v>0</v>
      </c>
      <c r="O55" s="317">
        <f t="shared" si="8"/>
        <v>1321</v>
      </c>
      <c r="P55" s="317">
        <f t="shared" si="8"/>
        <v>0</v>
      </c>
      <c r="Q55" s="317">
        <f t="shared" si="8"/>
        <v>0</v>
      </c>
      <c r="R55" s="317">
        <f t="shared" si="8"/>
        <v>5822</v>
      </c>
      <c r="S55" s="317">
        <f t="shared" si="8"/>
        <v>0</v>
      </c>
      <c r="T55" s="317">
        <f t="shared" si="8"/>
        <v>857</v>
      </c>
      <c r="U55" s="308">
        <f t="shared" si="8"/>
        <v>0</v>
      </c>
      <c r="V55" s="308">
        <f t="shared" si="8"/>
        <v>0</v>
      </c>
      <c r="W55" s="317">
        <f t="shared" si="8"/>
        <v>0</v>
      </c>
      <c r="X55" s="317">
        <f t="shared" si="8"/>
        <v>0</v>
      </c>
      <c r="Y55" s="317">
        <f t="shared" si="8"/>
        <v>0</v>
      </c>
      <c r="Z55" s="317">
        <f t="shared" si="8"/>
        <v>0</v>
      </c>
      <c r="AA55" s="308">
        <f t="shared" si="8"/>
        <v>158</v>
      </c>
      <c r="AB55" s="308">
        <f t="shared" si="8"/>
        <v>0</v>
      </c>
      <c r="AC55" s="308">
        <f t="shared" si="8"/>
        <v>8</v>
      </c>
      <c r="AD55" s="308">
        <f t="shared" si="8"/>
        <v>0</v>
      </c>
      <c r="AE55" s="288">
        <f t="shared" si="8"/>
        <v>0</v>
      </c>
      <c r="AF55" s="285">
        <f t="shared" si="8"/>
        <v>0</v>
      </c>
      <c r="AG55" s="286">
        <f t="shared" si="8"/>
        <v>0</v>
      </c>
      <c r="AH55" s="317">
        <f t="shared" si="8"/>
        <v>1438</v>
      </c>
      <c r="AI55" s="317">
        <f t="shared" si="8"/>
        <v>3450</v>
      </c>
      <c r="AJ55" s="317">
        <f t="shared" si="8"/>
        <v>2976</v>
      </c>
      <c r="AK55" s="317">
        <f t="shared" si="8"/>
        <v>30</v>
      </c>
      <c r="AL55" s="318">
        <f>SUM(C55:AK55)</f>
        <v>40396</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1489</v>
      </c>
      <c r="D58" s="345">
        <v>45</v>
      </c>
      <c r="E58" s="287">
        <v>0</v>
      </c>
      <c r="F58" s="287">
        <v>0</v>
      </c>
      <c r="G58" s="287">
        <v>0</v>
      </c>
      <c r="H58" s="320">
        <v>2719</v>
      </c>
      <c r="I58" s="287">
        <v>0</v>
      </c>
      <c r="J58" s="287">
        <v>2164</v>
      </c>
      <c r="K58" s="287">
        <v>0</v>
      </c>
      <c r="L58" s="287">
        <v>0</v>
      </c>
      <c r="M58" s="289">
        <v>30</v>
      </c>
      <c r="N58" s="287">
        <v>0</v>
      </c>
      <c r="O58" s="287">
        <v>0</v>
      </c>
      <c r="P58" s="287">
        <v>0</v>
      </c>
      <c r="Q58" s="287">
        <v>0</v>
      </c>
      <c r="R58" s="287">
        <v>6107</v>
      </c>
      <c r="S58" s="287">
        <v>0</v>
      </c>
      <c r="T58" s="287">
        <v>770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142</v>
      </c>
      <c r="AJ58" s="287">
        <v>217</v>
      </c>
      <c r="AK58" s="287">
        <v>20</v>
      </c>
      <c r="AL58" s="290">
        <f t="shared" ref="AL58:AL68" si="9">SUM(C58:AK58)</f>
        <v>13703</v>
      </c>
      <c r="AM58" s="344"/>
      <c r="AN58" s="342"/>
      <c r="AO58" s="342"/>
      <c r="AP58" s="342"/>
      <c r="AQ58" s="342"/>
      <c r="AR58" s="342"/>
      <c r="AS58" s="342"/>
      <c r="AT58" s="342"/>
      <c r="AU58" s="342"/>
      <c r="AV58" s="342"/>
      <c r="AW58" s="342"/>
    </row>
    <row r="59" spans="1:49" ht="14.4" customHeight="1" x14ac:dyDescent="0.25">
      <c r="A59" s="65" t="s">
        <v>471</v>
      </c>
      <c r="B59" s="195" t="s">
        <v>472</v>
      </c>
      <c r="C59" s="287">
        <v>82</v>
      </c>
      <c r="D59" s="345">
        <v>0</v>
      </c>
      <c r="E59" s="287">
        <v>0</v>
      </c>
      <c r="F59" s="287">
        <v>0</v>
      </c>
      <c r="G59" s="287">
        <v>0</v>
      </c>
      <c r="H59" s="320">
        <v>0</v>
      </c>
      <c r="I59" s="287">
        <v>0</v>
      </c>
      <c r="J59" s="287">
        <v>0</v>
      </c>
      <c r="K59" s="287">
        <v>0</v>
      </c>
      <c r="L59" s="287">
        <v>0</v>
      </c>
      <c r="M59" s="332">
        <v>0</v>
      </c>
      <c r="N59" s="287">
        <v>0</v>
      </c>
      <c r="O59" s="287">
        <v>6671</v>
      </c>
      <c r="P59" s="287">
        <v>0</v>
      </c>
      <c r="Q59" s="287">
        <v>0</v>
      </c>
      <c r="R59" s="287">
        <v>1859</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8612</v>
      </c>
      <c r="AM59" s="344"/>
      <c r="AN59" s="342"/>
      <c r="AO59" s="342"/>
      <c r="AP59" s="342"/>
      <c r="AQ59" s="342"/>
      <c r="AR59" s="342"/>
      <c r="AS59" s="342"/>
      <c r="AT59" s="342"/>
      <c r="AU59" s="342"/>
      <c r="AV59" s="342"/>
      <c r="AW59" s="342"/>
    </row>
    <row r="60" spans="1:49" ht="14.4" customHeight="1" x14ac:dyDescent="0.25">
      <c r="A60" s="65" t="s">
        <v>42</v>
      </c>
      <c r="B60" s="195" t="s">
        <v>473</v>
      </c>
      <c r="C60" s="287">
        <v>53</v>
      </c>
      <c r="D60" s="287">
        <v>0</v>
      </c>
      <c r="E60" s="292">
        <v>0</v>
      </c>
      <c r="F60" s="287">
        <v>0</v>
      </c>
      <c r="G60" s="287">
        <v>0</v>
      </c>
      <c r="H60" s="320">
        <v>0</v>
      </c>
      <c r="I60" s="287">
        <v>0</v>
      </c>
      <c r="J60" s="287">
        <v>30</v>
      </c>
      <c r="K60" s="287">
        <v>0</v>
      </c>
      <c r="L60" s="287">
        <v>0</v>
      </c>
      <c r="M60" s="287">
        <v>0</v>
      </c>
      <c r="N60" s="287">
        <v>0</v>
      </c>
      <c r="O60" s="287">
        <v>81340</v>
      </c>
      <c r="P60" s="287">
        <v>0</v>
      </c>
      <c r="Q60" s="287">
        <v>0</v>
      </c>
      <c r="R60" s="287">
        <v>0</v>
      </c>
      <c r="S60" s="287">
        <v>0</v>
      </c>
      <c r="T60" s="287">
        <v>0</v>
      </c>
      <c r="U60" s="287">
        <v>141</v>
      </c>
      <c r="V60" s="288">
        <v>0</v>
      </c>
      <c r="W60" s="292">
        <v>0</v>
      </c>
      <c r="X60" s="292">
        <v>0</v>
      </c>
      <c r="Y60" s="292">
        <v>0</v>
      </c>
      <c r="Z60" s="292">
        <v>0</v>
      </c>
      <c r="AA60" s="292">
        <v>0</v>
      </c>
      <c r="AB60" s="292">
        <v>0</v>
      </c>
      <c r="AC60" s="315">
        <v>2045</v>
      </c>
      <c r="AD60" s="285">
        <v>0</v>
      </c>
      <c r="AE60" s="285">
        <v>0</v>
      </c>
      <c r="AF60" s="285">
        <v>0</v>
      </c>
      <c r="AG60" s="286">
        <v>0</v>
      </c>
      <c r="AH60" s="287">
        <v>0</v>
      </c>
      <c r="AI60" s="287">
        <v>47</v>
      </c>
      <c r="AJ60" s="287">
        <v>41</v>
      </c>
      <c r="AK60" s="287">
        <v>0</v>
      </c>
      <c r="AL60" s="290">
        <f t="shared" si="9"/>
        <v>83697</v>
      </c>
      <c r="AM60" s="344"/>
      <c r="AN60" s="342"/>
      <c r="AO60" s="342"/>
      <c r="AP60" s="342"/>
      <c r="AQ60" s="342"/>
      <c r="AR60" s="342"/>
      <c r="AS60" s="342"/>
      <c r="AT60" s="342"/>
      <c r="AU60" s="342"/>
      <c r="AV60" s="342"/>
      <c r="AW60" s="342"/>
    </row>
    <row r="61" spans="1:49" ht="14.4" customHeight="1" x14ac:dyDescent="0.25">
      <c r="A61" s="65" t="s">
        <v>474</v>
      </c>
      <c r="B61" s="195" t="s">
        <v>475</v>
      </c>
      <c r="C61" s="304">
        <v>27</v>
      </c>
      <c r="D61" s="348">
        <v>0</v>
      </c>
      <c r="E61" s="288">
        <v>0</v>
      </c>
      <c r="F61" s="287">
        <v>0</v>
      </c>
      <c r="G61" s="287">
        <v>0</v>
      </c>
      <c r="H61" s="324">
        <v>0</v>
      </c>
      <c r="I61" s="304">
        <v>29</v>
      </c>
      <c r="J61" s="304">
        <v>222</v>
      </c>
      <c r="K61" s="304">
        <v>0</v>
      </c>
      <c r="L61" s="287">
        <v>0</v>
      </c>
      <c r="M61" s="287">
        <v>0</v>
      </c>
      <c r="N61" s="287">
        <v>0</v>
      </c>
      <c r="O61" s="287">
        <v>24973</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25251</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0</v>
      </c>
      <c r="M62" s="287">
        <v>0</v>
      </c>
      <c r="N62" s="287">
        <v>0</v>
      </c>
      <c r="O62" s="287">
        <v>7239</v>
      </c>
      <c r="P62" s="287">
        <v>0</v>
      </c>
      <c r="Q62" s="287">
        <v>0</v>
      </c>
      <c r="R62" s="287">
        <v>459</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7698</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3653</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256</v>
      </c>
      <c r="AK63" s="326">
        <v>0</v>
      </c>
      <c r="AL63" s="318">
        <f t="shared" si="9"/>
        <v>3909</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0</v>
      </c>
      <c r="K64" s="287">
        <v>0</v>
      </c>
      <c r="L64" s="285">
        <v>78</v>
      </c>
      <c r="M64" s="286">
        <v>0</v>
      </c>
      <c r="N64" s="287">
        <v>0</v>
      </c>
      <c r="O64" s="287">
        <v>17204</v>
      </c>
      <c r="P64" s="287">
        <v>0</v>
      </c>
      <c r="Q64" s="287">
        <v>0</v>
      </c>
      <c r="R64" s="287">
        <v>200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17482</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22232</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22232</v>
      </c>
      <c r="AM65" s="344"/>
      <c r="AN65" s="342"/>
      <c r="AO65" s="342"/>
      <c r="AP65" s="342"/>
      <c r="AQ65" s="342"/>
      <c r="AR65" s="342"/>
      <c r="AS65" s="342"/>
      <c r="AT65" s="342"/>
      <c r="AU65" s="342"/>
      <c r="AV65" s="342"/>
      <c r="AW65" s="342"/>
    </row>
    <row r="66" spans="1:49" ht="14.4" customHeight="1" x14ac:dyDescent="0.25">
      <c r="A66" s="65" t="s">
        <v>484</v>
      </c>
      <c r="B66" s="195" t="s">
        <v>485</v>
      </c>
      <c r="C66" s="327">
        <v>261</v>
      </c>
      <c r="D66" s="349">
        <v>0</v>
      </c>
      <c r="E66" s="304">
        <v>0</v>
      </c>
      <c r="F66" s="327">
        <v>0</v>
      </c>
      <c r="G66" s="327">
        <v>0</v>
      </c>
      <c r="H66" s="328">
        <v>0</v>
      </c>
      <c r="I66" s="327">
        <v>0</v>
      </c>
      <c r="J66" s="327">
        <v>2200</v>
      </c>
      <c r="K66" s="327">
        <v>0</v>
      </c>
      <c r="L66" s="287">
        <v>-16</v>
      </c>
      <c r="M66" s="286">
        <v>0</v>
      </c>
      <c r="N66" s="287">
        <v>0</v>
      </c>
      <c r="O66" s="287">
        <v>36748</v>
      </c>
      <c r="P66" s="287">
        <v>0</v>
      </c>
      <c r="Q66" s="287">
        <v>0</v>
      </c>
      <c r="R66" s="287">
        <v>6459</v>
      </c>
      <c r="S66" s="287">
        <v>0</v>
      </c>
      <c r="T66" s="287">
        <v>0</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45652</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6743</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6743</v>
      </c>
      <c r="AM67" s="344"/>
      <c r="AN67" s="342"/>
      <c r="AO67" s="342"/>
      <c r="AP67" s="342"/>
      <c r="AQ67" s="342"/>
      <c r="AR67" s="342"/>
      <c r="AS67" s="342"/>
      <c r="AT67" s="342"/>
      <c r="AU67" s="342"/>
      <c r="AV67" s="342"/>
      <c r="AW67" s="342"/>
    </row>
    <row r="68" spans="1:49" ht="14.4" customHeight="1" x14ac:dyDescent="0.25">
      <c r="A68" s="430" t="s">
        <v>488</v>
      </c>
      <c r="B68" s="431"/>
      <c r="C68" s="287">
        <f>SUM(C58:C67)</f>
        <v>1912</v>
      </c>
      <c r="D68" s="287">
        <f t="shared" ref="D68:AK68" si="10">SUM(D58:D67)</f>
        <v>45</v>
      </c>
      <c r="E68" s="287">
        <f t="shared" si="10"/>
        <v>0</v>
      </c>
      <c r="F68" s="287">
        <f t="shared" si="10"/>
        <v>0</v>
      </c>
      <c r="G68" s="287">
        <f t="shared" si="10"/>
        <v>0</v>
      </c>
      <c r="H68" s="287">
        <f t="shared" si="10"/>
        <v>2719</v>
      </c>
      <c r="I68" s="287">
        <f t="shared" si="10"/>
        <v>29</v>
      </c>
      <c r="J68" s="287">
        <f t="shared" si="10"/>
        <v>4616</v>
      </c>
      <c r="K68" s="287">
        <f t="shared" si="10"/>
        <v>0</v>
      </c>
      <c r="L68" s="287">
        <f t="shared" si="10"/>
        <v>62</v>
      </c>
      <c r="M68" s="287">
        <f t="shared" si="10"/>
        <v>30</v>
      </c>
      <c r="N68" s="287">
        <f t="shared" si="10"/>
        <v>0</v>
      </c>
      <c r="O68" s="287">
        <f t="shared" si="10"/>
        <v>206803</v>
      </c>
      <c r="P68" s="287">
        <f t="shared" si="10"/>
        <v>0</v>
      </c>
      <c r="Q68" s="287">
        <f t="shared" si="10"/>
        <v>0</v>
      </c>
      <c r="R68" s="287">
        <f t="shared" si="10"/>
        <v>15084</v>
      </c>
      <c r="S68" s="287">
        <f t="shared" si="10"/>
        <v>0</v>
      </c>
      <c r="T68" s="287">
        <f t="shared" si="10"/>
        <v>770</v>
      </c>
      <c r="U68" s="287">
        <f t="shared" si="10"/>
        <v>141</v>
      </c>
      <c r="V68" s="287">
        <f t="shared" si="10"/>
        <v>0</v>
      </c>
      <c r="W68" s="287">
        <f t="shared" si="10"/>
        <v>0</v>
      </c>
      <c r="X68" s="287">
        <f t="shared" si="10"/>
        <v>0</v>
      </c>
      <c r="Y68" s="287">
        <f t="shared" si="10"/>
        <v>0</v>
      </c>
      <c r="Z68" s="287">
        <f t="shared" si="10"/>
        <v>0</v>
      </c>
      <c r="AA68" s="287">
        <f t="shared" si="10"/>
        <v>0</v>
      </c>
      <c r="AB68" s="287">
        <f t="shared" si="10"/>
        <v>0</v>
      </c>
      <c r="AC68" s="287">
        <f t="shared" si="10"/>
        <v>2045</v>
      </c>
      <c r="AD68" s="287">
        <f t="shared" si="10"/>
        <v>0</v>
      </c>
      <c r="AE68" s="288">
        <f t="shared" si="10"/>
        <v>0</v>
      </c>
      <c r="AF68" s="285">
        <f t="shared" si="10"/>
        <v>0</v>
      </c>
      <c r="AG68" s="286">
        <f t="shared" si="10"/>
        <v>0</v>
      </c>
      <c r="AH68" s="287">
        <f t="shared" si="10"/>
        <v>0</v>
      </c>
      <c r="AI68" s="287">
        <f t="shared" si="10"/>
        <v>189</v>
      </c>
      <c r="AJ68" s="287">
        <f t="shared" si="10"/>
        <v>514</v>
      </c>
      <c r="AK68" s="287">
        <f t="shared" si="10"/>
        <v>20</v>
      </c>
      <c r="AL68" s="318">
        <f t="shared" si="9"/>
        <v>234979</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6</v>
      </c>
      <c r="D71" s="345">
        <v>0</v>
      </c>
      <c r="E71" s="287">
        <v>0</v>
      </c>
      <c r="F71" s="287">
        <v>0</v>
      </c>
      <c r="G71" s="287">
        <v>0</v>
      </c>
      <c r="H71" s="289">
        <v>0</v>
      </c>
      <c r="I71" s="287">
        <v>0</v>
      </c>
      <c r="J71" s="287">
        <v>82</v>
      </c>
      <c r="K71" s="289">
        <v>0</v>
      </c>
      <c r="L71" s="287">
        <v>0</v>
      </c>
      <c r="M71" s="287">
        <v>0</v>
      </c>
      <c r="N71" s="287">
        <v>0</v>
      </c>
      <c r="O71" s="287">
        <v>4111</v>
      </c>
      <c r="P71" s="287">
        <v>0</v>
      </c>
      <c r="Q71" s="287">
        <v>0</v>
      </c>
      <c r="R71" s="287">
        <v>201</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4400</v>
      </c>
      <c r="AM71" s="344"/>
      <c r="AN71" s="342"/>
      <c r="AO71" s="342"/>
      <c r="AP71" s="342"/>
      <c r="AQ71" s="342"/>
      <c r="AR71" s="342"/>
      <c r="AS71" s="342"/>
      <c r="AT71" s="342"/>
      <c r="AU71" s="342"/>
      <c r="AV71" s="342"/>
      <c r="AW71" s="342"/>
    </row>
    <row r="72" spans="1:49" ht="14.4" customHeight="1" x14ac:dyDescent="0.25">
      <c r="A72" s="65" t="s">
        <v>375</v>
      </c>
      <c r="B72" s="195" t="s">
        <v>204</v>
      </c>
      <c r="C72" s="287">
        <v>877</v>
      </c>
      <c r="D72" s="345">
        <v>25</v>
      </c>
      <c r="E72" s="287">
        <v>0</v>
      </c>
      <c r="F72" s="287">
        <v>0</v>
      </c>
      <c r="G72" s="287">
        <v>0</v>
      </c>
      <c r="H72" s="289">
        <v>0</v>
      </c>
      <c r="I72" s="287">
        <v>0</v>
      </c>
      <c r="J72" s="287">
        <v>2042</v>
      </c>
      <c r="K72" s="289">
        <v>0</v>
      </c>
      <c r="L72" s="287">
        <v>0</v>
      </c>
      <c r="M72" s="287">
        <v>0</v>
      </c>
      <c r="N72" s="287">
        <v>0</v>
      </c>
      <c r="O72" s="287">
        <v>739</v>
      </c>
      <c r="P72" s="287">
        <v>0</v>
      </c>
      <c r="Q72" s="287">
        <v>0</v>
      </c>
      <c r="R72" s="287">
        <v>0</v>
      </c>
      <c r="S72" s="287">
        <v>0</v>
      </c>
      <c r="T72" s="287">
        <v>0</v>
      </c>
      <c r="U72" s="287">
        <v>0</v>
      </c>
      <c r="V72" s="287">
        <v>0</v>
      </c>
      <c r="W72" s="287">
        <v>0</v>
      </c>
      <c r="X72" s="287">
        <v>0</v>
      </c>
      <c r="Y72" s="287">
        <v>0</v>
      </c>
      <c r="Z72" s="287">
        <v>0</v>
      </c>
      <c r="AA72" s="287">
        <v>0</v>
      </c>
      <c r="AB72" s="287">
        <v>0</v>
      </c>
      <c r="AC72" s="287">
        <v>41</v>
      </c>
      <c r="AD72" s="287">
        <v>0</v>
      </c>
      <c r="AE72" s="288">
        <v>0</v>
      </c>
      <c r="AF72" s="285">
        <v>0</v>
      </c>
      <c r="AG72" s="286">
        <v>0</v>
      </c>
      <c r="AH72" s="287">
        <v>1650</v>
      </c>
      <c r="AI72" s="287">
        <v>2385</v>
      </c>
      <c r="AJ72" s="287">
        <v>2260</v>
      </c>
      <c r="AK72" s="287">
        <v>0</v>
      </c>
      <c r="AL72" s="290">
        <f t="shared" si="11"/>
        <v>10019</v>
      </c>
      <c r="AM72" s="344"/>
      <c r="AN72" s="342"/>
      <c r="AO72" s="342"/>
      <c r="AP72" s="342"/>
      <c r="AQ72" s="342"/>
      <c r="AR72" s="342"/>
      <c r="AS72" s="342"/>
      <c r="AT72" s="342"/>
      <c r="AU72" s="342"/>
      <c r="AV72" s="342"/>
      <c r="AW72" s="342"/>
    </row>
    <row r="73" spans="1:49" ht="14.4" customHeight="1" x14ac:dyDescent="0.25">
      <c r="A73" s="65" t="s">
        <v>376</v>
      </c>
      <c r="B73" s="195" t="s">
        <v>491</v>
      </c>
      <c r="C73" s="287">
        <v>194</v>
      </c>
      <c r="D73" s="345">
        <v>0</v>
      </c>
      <c r="E73" s="287">
        <v>0</v>
      </c>
      <c r="F73" s="287">
        <v>0</v>
      </c>
      <c r="G73" s="287">
        <v>0</v>
      </c>
      <c r="H73" s="289">
        <v>0</v>
      </c>
      <c r="I73" s="287">
        <v>0</v>
      </c>
      <c r="J73" s="287">
        <v>12140</v>
      </c>
      <c r="K73" s="289">
        <v>0</v>
      </c>
      <c r="L73" s="287">
        <v>0</v>
      </c>
      <c r="M73" s="287">
        <v>0</v>
      </c>
      <c r="N73" s="287">
        <v>0</v>
      </c>
      <c r="O73" s="287">
        <v>363</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185</v>
      </c>
      <c r="AJ73" s="287">
        <v>57</v>
      </c>
      <c r="AK73" s="287">
        <v>0</v>
      </c>
      <c r="AL73" s="307">
        <f t="shared" si="11"/>
        <v>12939</v>
      </c>
      <c r="AM73" s="344"/>
      <c r="AN73" s="342"/>
      <c r="AO73" s="342"/>
      <c r="AP73" s="342"/>
      <c r="AQ73" s="342"/>
      <c r="AR73" s="342"/>
      <c r="AS73" s="342"/>
      <c r="AT73" s="342"/>
      <c r="AU73" s="342"/>
      <c r="AV73" s="342"/>
      <c r="AW73" s="342"/>
    </row>
    <row r="74" spans="1:49" ht="14.4" customHeight="1" x14ac:dyDescent="0.25">
      <c r="A74" s="65" t="s">
        <v>377</v>
      </c>
      <c r="B74" s="195" t="s">
        <v>53</v>
      </c>
      <c r="C74" s="287">
        <v>653</v>
      </c>
      <c r="D74" s="345">
        <v>0</v>
      </c>
      <c r="E74" s="287">
        <v>0</v>
      </c>
      <c r="F74" s="287">
        <v>48</v>
      </c>
      <c r="G74" s="287">
        <v>0</v>
      </c>
      <c r="H74" s="289">
        <v>0</v>
      </c>
      <c r="I74" s="287">
        <v>0</v>
      </c>
      <c r="J74" s="287">
        <v>3083</v>
      </c>
      <c r="K74" s="289">
        <v>0</v>
      </c>
      <c r="L74" s="287">
        <v>0</v>
      </c>
      <c r="M74" s="287">
        <v>0</v>
      </c>
      <c r="N74" s="287">
        <v>0</v>
      </c>
      <c r="O74" s="287">
        <v>810</v>
      </c>
      <c r="P74" s="287">
        <v>0</v>
      </c>
      <c r="Q74" s="287">
        <v>0</v>
      </c>
      <c r="R74" s="287">
        <v>0</v>
      </c>
      <c r="S74" s="287">
        <v>0</v>
      </c>
      <c r="T74" s="287">
        <v>150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4744</v>
      </c>
      <c r="AM74" s="344"/>
      <c r="AN74" s="342"/>
      <c r="AO74" s="342"/>
      <c r="AP74" s="342"/>
      <c r="AQ74" s="342"/>
      <c r="AR74" s="342"/>
      <c r="AS74" s="342"/>
      <c r="AT74" s="342"/>
      <c r="AU74" s="342"/>
      <c r="AV74" s="342"/>
      <c r="AW74" s="342"/>
    </row>
    <row r="75" spans="1:49" ht="14.4" customHeight="1" x14ac:dyDescent="0.25">
      <c r="A75" s="65" t="s">
        <v>378</v>
      </c>
      <c r="B75" s="195" t="s">
        <v>492</v>
      </c>
      <c r="C75" s="287">
        <v>791</v>
      </c>
      <c r="D75" s="345">
        <v>16</v>
      </c>
      <c r="E75" s="287">
        <v>0</v>
      </c>
      <c r="F75" s="287">
        <v>31</v>
      </c>
      <c r="G75" s="287">
        <v>0</v>
      </c>
      <c r="H75" s="289">
        <v>0</v>
      </c>
      <c r="I75" s="287">
        <v>41</v>
      </c>
      <c r="J75" s="287">
        <v>2189</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474</v>
      </c>
      <c r="AJ75" s="287">
        <v>292</v>
      </c>
      <c r="AK75" s="287">
        <v>0</v>
      </c>
      <c r="AL75" s="331">
        <f t="shared" si="11"/>
        <v>3834</v>
      </c>
      <c r="AM75" s="344"/>
      <c r="AN75" s="342"/>
      <c r="AO75" s="342"/>
      <c r="AP75" s="342"/>
      <c r="AQ75" s="342"/>
      <c r="AR75" s="342"/>
      <c r="AS75" s="342"/>
      <c r="AT75" s="342"/>
      <c r="AU75" s="342"/>
      <c r="AV75" s="342"/>
      <c r="AW75" s="342"/>
    </row>
    <row r="76" spans="1:49" ht="14.4" customHeight="1" x14ac:dyDescent="0.25">
      <c r="A76" s="430" t="s">
        <v>493</v>
      </c>
      <c r="B76" s="431"/>
      <c r="C76" s="317">
        <f>SUM(C71:C75)</f>
        <v>2521</v>
      </c>
      <c r="D76" s="319">
        <f t="shared" ref="D76:AK76" si="12">SUM(D71:D75)</f>
        <v>41</v>
      </c>
      <c r="E76" s="308">
        <f t="shared" si="12"/>
        <v>0</v>
      </c>
      <c r="F76" s="317">
        <f t="shared" si="12"/>
        <v>79</v>
      </c>
      <c r="G76" s="317">
        <f t="shared" si="12"/>
        <v>0</v>
      </c>
      <c r="H76" s="289">
        <f t="shared" si="12"/>
        <v>0</v>
      </c>
      <c r="I76" s="317">
        <f t="shared" si="12"/>
        <v>41</v>
      </c>
      <c r="J76" s="317">
        <f t="shared" si="12"/>
        <v>19536</v>
      </c>
      <c r="K76" s="289">
        <f t="shared" si="12"/>
        <v>0</v>
      </c>
      <c r="L76" s="317">
        <f t="shared" si="12"/>
        <v>0</v>
      </c>
      <c r="M76" s="317">
        <f t="shared" si="12"/>
        <v>0</v>
      </c>
      <c r="N76" s="317">
        <f t="shared" si="12"/>
        <v>0</v>
      </c>
      <c r="O76" s="317">
        <f t="shared" si="12"/>
        <v>6023</v>
      </c>
      <c r="P76" s="317">
        <f t="shared" si="12"/>
        <v>0</v>
      </c>
      <c r="Q76" s="317">
        <f t="shared" si="12"/>
        <v>0</v>
      </c>
      <c r="R76" s="317">
        <f t="shared" si="12"/>
        <v>201</v>
      </c>
      <c r="S76" s="317">
        <f t="shared" si="12"/>
        <v>0</v>
      </c>
      <c r="T76" s="317">
        <f t="shared" si="12"/>
        <v>150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41</v>
      </c>
      <c r="AD76" s="308">
        <f t="shared" si="12"/>
        <v>0</v>
      </c>
      <c r="AE76" s="288">
        <f t="shared" si="12"/>
        <v>0</v>
      </c>
      <c r="AF76" s="285">
        <f t="shared" si="12"/>
        <v>0</v>
      </c>
      <c r="AG76" s="286">
        <f t="shared" si="12"/>
        <v>0</v>
      </c>
      <c r="AH76" s="317">
        <f t="shared" si="12"/>
        <v>1650</v>
      </c>
      <c r="AI76" s="317">
        <f t="shared" si="12"/>
        <v>3044</v>
      </c>
      <c r="AJ76" s="317">
        <f t="shared" si="12"/>
        <v>2609</v>
      </c>
      <c r="AK76" s="317">
        <f t="shared" si="12"/>
        <v>0</v>
      </c>
      <c r="AL76" s="318">
        <f t="shared" si="11"/>
        <v>35936</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1176</v>
      </c>
      <c r="D79" s="345">
        <v>115</v>
      </c>
      <c r="E79" s="287">
        <v>0</v>
      </c>
      <c r="F79" s="287">
        <v>13</v>
      </c>
      <c r="G79" s="287">
        <v>0</v>
      </c>
      <c r="H79" s="289">
        <v>0</v>
      </c>
      <c r="I79" s="287">
        <v>0</v>
      </c>
      <c r="J79" s="287">
        <v>1237</v>
      </c>
      <c r="K79" s="289">
        <v>0</v>
      </c>
      <c r="L79" s="287">
        <v>0</v>
      </c>
      <c r="M79" s="287">
        <v>0</v>
      </c>
      <c r="N79" s="287">
        <v>0</v>
      </c>
      <c r="O79" s="287">
        <v>945</v>
      </c>
      <c r="P79" s="287">
        <v>0</v>
      </c>
      <c r="Q79" s="287">
        <v>0</v>
      </c>
      <c r="R79" s="287">
        <v>0</v>
      </c>
      <c r="S79" s="287">
        <v>0</v>
      </c>
      <c r="T79" s="287">
        <v>0</v>
      </c>
      <c r="U79" s="287">
        <v>0</v>
      </c>
      <c r="V79" s="287">
        <v>0</v>
      </c>
      <c r="W79" s="287">
        <v>0</v>
      </c>
      <c r="X79" s="287">
        <v>0</v>
      </c>
      <c r="Y79" s="287">
        <v>0</v>
      </c>
      <c r="Z79" s="287">
        <v>0</v>
      </c>
      <c r="AA79" s="287">
        <v>0</v>
      </c>
      <c r="AB79" s="287">
        <v>0</v>
      </c>
      <c r="AC79" s="287">
        <v>35</v>
      </c>
      <c r="AD79" s="287">
        <v>0</v>
      </c>
      <c r="AE79" s="288">
        <v>0</v>
      </c>
      <c r="AF79" s="285">
        <v>0</v>
      </c>
      <c r="AG79" s="286">
        <v>0</v>
      </c>
      <c r="AH79" s="287">
        <v>0</v>
      </c>
      <c r="AI79" s="287">
        <v>0</v>
      </c>
      <c r="AJ79" s="287">
        <v>3</v>
      </c>
      <c r="AK79" s="287">
        <v>43</v>
      </c>
      <c r="AL79" s="290">
        <f>SUM(C79:AK79)</f>
        <v>3567</v>
      </c>
      <c r="AM79" s="344"/>
      <c r="AN79" s="342"/>
      <c r="AO79" s="342"/>
      <c r="AP79" s="342"/>
      <c r="AQ79" s="342"/>
      <c r="AR79" s="342"/>
      <c r="AS79" s="342"/>
      <c r="AT79" s="342"/>
      <c r="AU79" s="342"/>
      <c r="AV79" s="342"/>
      <c r="AW79" s="342"/>
    </row>
    <row r="80" spans="1:49" ht="14.4" customHeight="1" x14ac:dyDescent="0.25">
      <c r="A80" s="65" t="s">
        <v>497</v>
      </c>
      <c r="B80" s="195" t="s">
        <v>498</v>
      </c>
      <c r="C80" s="287">
        <v>442</v>
      </c>
      <c r="D80" s="345">
        <v>0</v>
      </c>
      <c r="E80" s="287">
        <v>294</v>
      </c>
      <c r="F80" s="287">
        <v>14893</v>
      </c>
      <c r="G80" s="287">
        <v>0</v>
      </c>
      <c r="H80" s="289">
        <v>0</v>
      </c>
      <c r="I80" s="287">
        <v>0</v>
      </c>
      <c r="J80" s="287">
        <v>3889</v>
      </c>
      <c r="K80" s="289">
        <v>0</v>
      </c>
      <c r="L80" s="287">
        <v>0</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1638</v>
      </c>
      <c r="AD80" s="287">
        <v>0</v>
      </c>
      <c r="AE80" s="288">
        <v>0</v>
      </c>
      <c r="AF80" s="285">
        <v>0</v>
      </c>
      <c r="AG80" s="286">
        <v>0</v>
      </c>
      <c r="AH80" s="287">
        <v>0</v>
      </c>
      <c r="AI80" s="287">
        <v>0</v>
      </c>
      <c r="AJ80" s="287">
        <v>2396</v>
      </c>
      <c r="AK80" s="287">
        <v>1647</v>
      </c>
      <c r="AL80" s="290">
        <f>SUM(C80:AK80)</f>
        <v>25199</v>
      </c>
      <c r="AM80" s="344"/>
      <c r="AN80" s="342"/>
      <c r="AO80" s="342"/>
      <c r="AP80" s="342"/>
      <c r="AQ80" s="342"/>
      <c r="AR80" s="342"/>
      <c r="AS80" s="342"/>
      <c r="AT80" s="342"/>
      <c r="AU80" s="342"/>
      <c r="AV80" s="342"/>
      <c r="AW80" s="342"/>
    </row>
    <row r="81" spans="1:49" ht="14.4" customHeight="1" x14ac:dyDescent="0.25">
      <c r="A81" s="65" t="s">
        <v>499</v>
      </c>
      <c r="B81" s="195" t="s">
        <v>500</v>
      </c>
      <c r="C81" s="287">
        <v>1390</v>
      </c>
      <c r="D81" s="345">
        <v>0</v>
      </c>
      <c r="E81" s="287">
        <v>0</v>
      </c>
      <c r="F81" s="287">
        <v>0</v>
      </c>
      <c r="G81" s="287">
        <v>0</v>
      </c>
      <c r="H81" s="289">
        <v>0</v>
      </c>
      <c r="I81" s="287">
        <v>62</v>
      </c>
      <c r="J81" s="287">
        <v>616</v>
      </c>
      <c r="K81" s="289">
        <v>0</v>
      </c>
      <c r="L81" s="287">
        <v>0</v>
      </c>
      <c r="M81" s="287">
        <v>0</v>
      </c>
      <c r="N81" s="287">
        <v>0</v>
      </c>
      <c r="O81" s="287">
        <v>4586</v>
      </c>
      <c r="P81" s="287">
        <v>0</v>
      </c>
      <c r="Q81" s="287">
        <v>0</v>
      </c>
      <c r="R81" s="287">
        <v>5</v>
      </c>
      <c r="S81" s="287">
        <v>0</v>
      </c>
      <c r="T81" s="287">
        <v>91</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222</v>
      </c>
      <c r="AK81" s="287">
        <v>0</v>
      </c>
      <c r="AL81" s="290">
        <f>SUM(C81:AK81)</f>
        <v>6972</v>
      </c>
      <c r="AM81" s="344"/>
      <c r="AN81" s="342"/>
      <c r="AO81" s="342"/>
      <c r="AP81" s="342"/>
      <c r="AQ81" s="342"/>
      <c r="AR81" s="342"/>
      <c r="AS81" s="342"/>
      <c r="AT81" s="342"/>
      <c r="AU81" s="342"/>
      <c r="AV81" s="342"/>
      <c r="AW81" s="342"/>
    </row>
    <row r="82" spans="1:49" ht="14.4" customHeight="1" x14ac:dyDescent="0.25">
      <c r="A82" s="430" t="s">
        <v>501</v>
      </c>
      <c r="B82" s="431"/>
      <c r="C82" s="317">
        <f>SUM(C79:C81)</f>
        <v>3008</v>
      </c>
      <c r="D82" s="319">
        <f t="shared" ref="D82:AK82" si="13">SUM(D79:D81)</f>
        <v>115</v>
      </c>
      <c r="E82" s="308">
        <f t="shared" si="13"/>
        <v>294</v>
      </c>
      <c r="F82" s="317">
        <f t="shared" si="13"/>
        <v>14906</v>
      </c>
      <c r="G82" s="317">
        <f t="shared" si="13"/>
        <v>0</v>
      </c>
      <c r="H82" s="289">
        <f t="shared" si="13"/>
        <v>0</v>
      </c>
      <c r="I82" s="317">
        <f t="shared" si="13"/>
        <v>62</v>
      </c>
      <c r="J82" s="317">
        <f t="shared" si="13"/>
        <v>5742</v>
      </c>
      <c r="K82" s="289">
        <f t="shared" si="13"/>
        <v>0</v>
      </c>
      <c r="L82" s="317">
        <f t="shared" si="13"/>
        <v>0</v>
      </c>
      <c r="M82" s="317">
        <f t="shared" si="13"/>
        <v>0</v>
      </c>
      <c r="N82" s="317">
        <f t="shared" si="13"/>
        <v>0</v>
      </c>
      <c r="O82" s="317">
        <f t="shared" si="13"/>
        <v>5531</v>
      </c>
      <c r="P82" s="317">
        <f t="shared" si="13"/>
        <v>0</v>
      </c>
      <c r="Q82" s="317">
        <f t="shared" si="13"/>
        <v>0</v>
      </c>
      <c r="R82" s="317">
        <f t="shared" si="13"/>
        <v>5</v>
      </c>
      <c r="S82" s="317">
        <f t="shared" si="13"/>
        <v>0</v>
      </c>
      <c r="T82" s="317">
        <f t="shared" si="13"/>
        <v>91</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1673</v>
      </c>
      <c r="AD82" s="308">
        <f t="shared" si="13"/>
        <v>0</v>
      </c>
      <c r="AE82" s="288">
        <f t="shared" si="13"/>
        <v>0</v>
      </c>
      <c r="AF82" s="285">
        <f t="shared" si="13"/>
        <v>0</v>
      </c>
      <c r="AG82" s="286">
        <f t="shared" si="13"/>
        <v>0</v>
      </c>
      <c r="AH82" s="317">
        <f t="shared" si="13"/>
        <v>0</v>
      </c>
      <c r="AI82" s="317">
        <f t="shared" si="13"/>
        <v>0</v>
      </c>
      <c r="AJ82" s="317">
        <f t="shared" si="13"/>
        <v>2621</v>
      </c>
      <c r="AK82" s="317">
        <f t="shared" si="13"/>
        <v>1690</v>
      </c>
      <c r="AL82" s="318">
        <f>SUM(C82:AK82)</f>
        <v>35738</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32" t="s">
        <v>502</v>
      </c>
      <c r="B84" s="433"/>
      <c r="C84" s="333">
        <f t="shared" ref="C84:AK84" si="14">SUM(C19,C24,C32,C39,C45,C55,C68,C76,C82)</f>
        <v>51782</v>
      </c>
      <c r="D84" s="333">
        <f t="shared" si="14"/>
        <v>2034</v>
      </c>
      <c r="E84" s="333">
        <f t="shared" si="14"/>
        <v>5535</v>
      </c>
      <c r="F84" s="333">
        <f t="shared" si="14"/>
        <v>18268</v>
      </c>
      <c r="G84" s="333">
        <f t="shared" si="14"/>
        <v>317</v>
      </c>
      <c r="H84" s="333">
        <f t="shared" si="14"/>
        <v>3681</v>
      </c>
      <c r="I84" s="333">
        <f t="shared" si="14"/>
        <v>3849</v>
      </c>
      <c r="J84" s="333">
        <f t="shared" si="14"/>
        <v>79649</v>
      </c>
      <c r="K84" s="333">
        <f t="shared" si="14"/>
        <v>0</v>
      </c>
      <c r="L84" s="333">
        <f t="shared" si="14"/>
        <v>9945</v>
      </c>
      <c r="M84" s="333">
        <f t="shared" si="14"/>
        <v>1200</v>
      </c>
      <c r="N84" s="333">
        <f t="shared" si="14"/>
        <v>87</v>
      </c>
      <c r="O84" s="333">
        <f t="shared" si="14"/>
        <v>253757</v>
      </c>
      <c r="P84" s="333">
        <f t="shared" si="14"/>
        <v>0</v>
      </c>
      <c r="Q84" s="333">
        <f t="shared" si="14"/>
        <v>0</v>
      </c>
      <c r="R84" s="333">
        <f t="shared" si="14"/>
        <v>26514</v>
      </c>
      <c r="S84" s="333">
        <f t="shared" si="14"/>
        <v>0</v>
      </c>
      <c r="T84" s="333">
        <f t="shared" si="14"/>
        <v>2152</v>
      </c>
      <c r="U84" s="333">
        <f t="shared" si="14"/>
        <v>297</v>
      </c>
      <c r="V84" s="333">
        <f t="shared" si="14"/>
        <v>0</v>
      </c>
      <c r="W84" s="333">
        <f t="shared" si="14"/>
        <v>0</v>
      </c>
      <c r="X84" s="333">
        <f t="shared" si="14"/>
        <v>0</v>
      </c>
      <c r="Y84" s="333">
        <f t="shared" si="14"/>
        <v>0</v>
      </c>
      <c r="Z84" s="333">
        <f t="shared" si="14"/>
        <v>0</v>
      </c>
      <c r="AA84" s="333">
        <f t="shared" si="14"/>
        <v>158</v>
      </c>
      <c r="AB84" s="333">
        <f t="shared" si="14"/>
        <v>0</v>
      </c>
      <c r="AC84" s="333">
        <f t="shared" si="14"/>
        <v>3997</v>
      </c>
      <c r="AD84" s="333">
        <f t="shared" si="14"/>
        <v>0</v>
      </c>
      <c r="AE84" s="333">
        <f t="shared" si="14"/>
        <v>10238</v>
      </c>
      <c r="AF84" s="334">
        <f t="shared" si="14"/>
        <v>0</v>
      </c>
      <c r="AG84" s="333">
        <f t="shared" si="14"/>
        <v>67194</v>
      </c>
      <c r="AH84" s="333">
        <f t="shared" si="14"/>
        <v>4825</v>
      </c>
      <c r="AI84" s="333">
        <f t="shared" si="14"/>
        <v>20749</v>
      </c>
      <c r="AJ84" s="333">
        <f t="shared" si="14"/>
        <v>-22</v>
      </c>
      <c r="AK84" s="333">
        <f t="shared" si="14"/>
        <v>-5574</v>
      </c>
      <c r="AL84" s="336">
        <f>SUM(C84:AK84)</f>
        <v>560632</v>
      </c>
      <c r="AM84" s="344"/>
      <c r="AN84" s="355">
        <f>+AL84-'6.Verdelingsmatrix baten'!AN84</f>
        <v>-8</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39" t="s">
        <v>55</v>
      </c>
      <c r="B86" s="440"/>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-20</v>
      </c>
      <c r="AL90" s="290">
        <f t="shared" si="15"/>
        <v>-20</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0</v>
      </c>
      <c r="AD91" s="287">
        <v>0</v>
      </c>
      <c r="AE91" s="288">
        <v>0</v>
      </c>
      <c r="AF91" s="285">
        <v>0</v>
      </c>
      <c r="AG91" s="285">
        <v>0</v>
      </c>
      <c r="AH91" s="285">
        <v>0</v>
      </c>
      <c r="AI91" s="285">
        <v>0</v>
      </c>
      <c r="AJ91" s="287">
        <v>0</v>
      </c>
      <c r="AK91" s="287">
        <v>0</v>
      </c>
      <c r="AL91" s="290">
        <f t="shared" si="15"/>
        <v>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-3251</v>
      </c>
      <c r="F92" s="287">
        <v>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-5874</v>
      </c>
      <c r="AL92" s="290">
        <f t="shared" si="15"/>
        <v>-9125</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-453</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-453</v>
      </c>
      <c r="AM93" s="344"/>
      <c r="AN93" s="342"/>
      <c r="AO93" s="342"/>
      <c r="AP93" s="342"/>
      <c r="AQ93" s="342"/>
      <c r="AR93" s="342"/>
      <c r="AS93" s="342"/>
      <c r="AT93" s="342"/>
      <c r="AU93" s="342"/>
      <c r="AV93" s="342"/>
      <c r="AW93" s="342"/>
    </row>
    <row r="94" spans="1:49" ht="14.4" customHeight="1" x14ac:dyDescent="0.25">
      <c r="A94" s="159" t="s">
        <v>64</v>
      </c>
      <c r="B94" s="195" t="s">
        <v>65</v>
      </c>
      <c r="C94" s="287">
        <v>0</v>
      </c>
      <c r="D94" s="289">
        <v>0</v>
      </c>
      <c r="E94" s="287">
        <v>0</v>
      </c>
      <c r="F94" s="287">
        <v>2549</v>
      </c>
      <c r="G94" s="287">
        <v>0</v>
      </c>
      <c r="H94" s="289">
        <v>0</v>
      </c>
      <c r="I94" s="287">
        <v>0</v>
      </c>
      <c r="J94" s="287">
        <v>0</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-3099</v>
      </c>
      <c r="AJ94" s="287">
        <v>0</v>
      </c>
      <c r="AK94" s="287">
        <v>0</v>
      </c>
      <c r="AL94" s="290">
        <f t="shared" si="15"/>
        <v>-550</v>
      </c>
      <c r="AM94" s="344"/>
      <c r="AN94" s="342"/>
      <c r="AO94" s="342"/>
      <c r="AP94" s="342"/>
      <c r="AQ94" s="342"/>
      <c r="AR94" s="342"/>
      <c r="AS94" s="342"/>
      <c r="AT94" s="342"/>
      <c r="AU94" s="342"/>
      <c r="AV94" s="342"/>
      <c r="AW94" s="342"/>
    </row>
    <row r="95" spans="1:49" ht="14.4" customHeight="1" x14ac:dyDescent="0.25">
      <c r="A95" s="159" t="s">
        <v>66</v>
      </c>
      <c r="B95" s="195" t="s">
        <v>67</v>
      </c>
      <c r="C95" s="287">
        <v>9</v>
      </c>
      <c r="D95" s="289">
        <v>0</v>
      </c>
      <c r="E95" s="287">
        <v>46</v>
      </c>
      <c r="F95" s="287">
        <v>31277</v>
      </c>
      <c r="G95" s="287">
        <v>0</v>
      </c>
      <c r="H95" s="289">
        <v>0</v>
      </c>
      <c r="I95" s="287">
        <v>154</v>
      </c>
      <c r="J95" s="287">
        <v>-15</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22</v>
      </c>
      <c r="AK95" s="287">
        <v>-477</v>
      </c>
      <c r="AL95" s="290">
        <f t="shared" si="15"/>
        <v>31016</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15</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15</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3365</v>
      </c>
      <c r="G97" s="287">
        <v>0</v>
      </c>
      <c r="H97" s="289">
        <v>0</v>
      </c>
      <c r="I97" s="287">
        <v>0</v>
      </c>
      <c r="J97" s="287">
        <v>0</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3365</v>
      </c>
      <c r="AM97" s="344"/>
      <c r="AN97" s="342"/>
      <c r="AO97" s="342"/>
      <c r="AP97" s="342"/>
      <c r="AQ97" s="342"/>
      <c r="AR97" s="342"/>
      <c r="AS97" s="342"/>
      <c r="AT97" s="342"/>
      <c r="AU97" s="342"/>
      <c r="AV97" s="342"/>
      <c r="AW97" s="342"/>
    </row>
    <row r="98" spans="1:49" ht="14.4" customHeight="1" x14ac:dyDescent="0.25">
      <c r="A98" s="159" t="s">
        <v>72</v>
      </c>
      <c r="B98" s="195" t="s">
        <v>73</v>
      </c>
      <c r="C98" s="287">
        <v>0</v>
      </c>
      <c r="D98" s="289">
        <v>0</v>
      </c>
      <c r="E98" s="287">
        <v>0</v>
      </c>
      <c r="F98" s="287">
        <v>1884</v>
      </c>
      <c r="G98" s="287">
        <v>0</v>
      </c>
      <c r="H98" s="289">
        <v>0</v>
      </c>
      <c r="I98" s="287">
        <v>0</v>
      </c>
      <c r="J98" s="287">
        <v>0</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0</v>
      </c>
      <c r="AJ98" s="287">
        <v>0</v>
      </c>
      <c r="AK98" s="287">
        <v>0</v>
      </c>
      <c r="AL98" s="290">
        <f t="shared" si="15"/>
        <v>1884</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41" t="s">
        <v>87</v>
      </c>
      <c r="B110" s="442"/>
      <c r="C110" s="308">
        <f t="shared" ref="C110:AK110" si="16">SUM(C89:C109)</f>
        <v>9</v>
      </c>
      <c r="D110" s="310">
        <f t="shared" si="16"/>
        <v>0</v>
      </c>
      <c r="E110" s="308">
        <f t="shared" si="16"/>
        <v>-3205</v>
      </c>
      <c r="F110" s="308">
        <f t="shared" si="16"/>
        <v>38637</v>
      </c>
      <c r="G110" s="308">
        <f t="shared" si="16"/>
        <v>0</v>
      </c>
      <c r="H110" s="310">
        <f t="shared" si="16"/>
        <v>0</v>
      </c>
      <c r="I110" s="308">
        <f t="shared" si="16"/>
        <v>154</v>
      </c>
      <c r="J110" s="308">
        <f t="shared" si="16"/>
        <v>-15</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0</v>
      </c>
      <c r="AD110" s="308">
        <f t="shared" si="16"/>
        <v>0</v>
      </c>
      <c r="AE110" s="310">
        <f t="shared" si="16"/>
        <v>0</v>
      </c>
      <c r="AF110" s="308">
        <f t="shared" si="16"/>
        <v>0</v>
      </c>
      <c r="AG110" s="311">
        <f t="shared" si="16"/>
        <v>0</v>
      </c>
      <c r="AH110" s="340">
        <f t="shared" si="16"/>
        <v>0</v>
      </c>
      <c r="AI110" s="340">
        <f t="shared" si="16"/>
        <v>-3099</v>
      </c>
      <c r="AJ110" s="308">
        <f t="shared" si="16"/>
        <v>22</v>
      </c>
      <c r="AK110" s="308">
        <f t="shared" si="16"/>
        <v>-6371</v>
      </c>
      <c r="AL110" s="290">
        <f t="shared" si="15"/>
        <v>26132</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37" t="s">
        <v>88</v>
      </c>
      <c r="B112" s="438"/>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0</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30179</v>
      </c>
      <c r="AL114" s="290">
        <f t="shared" si="17"/>
        <v>30179</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0</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0</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0</v>
      </c>
      <c r="AG117" s="288">
        <v>0</v>
      </c>
      <c r="AH117" s="285">
        <v>0</v>
      </c>
      <c r="AI117" s="285">
        <v>0</v>
      </c>
      <c r="AJ117" s="286">
        <v>0</v>
      </c>
      <c r="AK117" s="287">
        <v>0</v>
      </c>
      <c r="AL117" s="290">
        <f t="shared" si="17"/>
        <v>0</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0</v>
      </c>
      <c r="AG120" s="288">
        <v>0</v>
      </c>
      <c r="AH120" s="285">
        <v>0</v>
      </c>
      <c r="AI120" s="285">
        <v>0</v>
      </c>
      <c r="AJ120" s="286">
        <v>0</v>
      </c>
      <c r="AK120" s="287">
        <v>0</v>
      </c>
      <c r="AL120" s="290">
        <f t="shared" si="17"/>
        <v>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0</v>
      </c>
      <c r="AG122" s="288">
        <v>0</v>
      </c>
      <c r="AH122" s="285">
        <v>0</v>
      </c>
      <c r="AI122" s="285">
        <v>0</v>
      </c>
      <c r="AJ122" s="286">
        <v>0</v>
      </c>
      <c r="AK122" s="287">
        <v>0</v>
      </c>
      <c r="AL122" s="290">
        <f t="shared" si="17"/>
        <v>0</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-11050</v>
      </c>
      <c r="AG126" s="288">
        <v>0</v>
      </c>
      <c r="AH126" s="285">
        <v>0</v>
      </c>
      <c r="AI126" s="285">
        <v>0</v>
      </c>
      <c r="AJ126" s="286">
        <v>0</v>
      </c>
      <c r="AK126" s="287">
        <v>0</v>
      </c>
      <c r="AL126" s="290">
        <f t="shared" si="17"/>
        <v>-11050</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0</v>
      </c>
      <c r="AG130" s="288">
        <v>0</v>
      </c>
      <c r="AH130" s="285">
        <v>0</v>
      </c>
      <c r="AI130" s="285">
        <v>0</v>
      </c>
      <c r="AJ130" s="286">
        <v>0</v>
      </c>
      <c r="AK130" s="287">
        <v>0</v>
      </c>
      <c r="AL130" s="290">
        <f>SUM(C130:AK130)</f>
        <v>0</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-11050</v>
      </c>
      <c r="AG131" s="311">
        <f t="shared" si="18"/>
        <v>0</v>
      </c>
      <c r="AH131" s="340">
        <f t="shared" si="18"/>
        <v>0</v>
      </c>
      <c r="AI131" s="340">
        <f t="shared" si="18"/>
        <v>0</v>
      </c>
      <c r="AJ131" s="339">
        <f t="shared" si="18"/>
        <v>0</v>
      </c>
      <c r="AK131" s="308">
        <f t="shared" si="18"/>
        <v>30179</v>
      </c>
      <c r="AL131" s="290">
        <f t="shared" si="17"/>
        <v>19129</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43" t="s">
        <v>104</v>
      </c>
      <c r="B133" s="444"/>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18009</v>
      </c>
      <c r="AH134" s="288">
        <v>0</v>
      </c>
      <c r="AI134" s="285">
        <v>0</v>
      </c>
      <c r="AJ134" s="286">
        <v>0</v>
      </c>
      <c r="AK134" s="287">
        <v>0</v>
      </c>
      <c r="AL134" s="290">
        <f t="shared" ref="AL134:AL148" si="19">SUM(C134:AK134)</f>
        <v>18009</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61556</v>
      </c>
      <c r="AH135" s="288">
        <v>0</v>
      </c>
      <c r="AI135" s="285">
        <v>0</v>
      </c>
      <c r="AJ135" s="286">
        <v>0</v>
      </c>
      <c r="AK135" s="287">
        <v>0</v>
      </c>
      <c r="AL135" s="290">
        <f t="shared" si="19"/>
        <v>61556</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51</v>
      </c>
      <c r="D137" s="320">
        <v>0</v>
      </c>
      <c r="E137" s="320">
        <v>0</v>
      </c>
      <c r="F137" s="320">
        <v>2318</v>
      </c>
      <c r="G137" s="320">
        <v>0</v>
      </c>
      <c r="H137" s="320">
        <v>0</v>
      </c>
      <c r="I137" s="320">
        <v>0</v>
      </c>
      <c r="J137" s="320">
        <v>226</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323</v>
      </c>
      <c r="AI137" s="288">
        <v>0</v>
      </c>
      <c r="AJ137" s="286">
        <v>0</v>
      </c>
      <c r="AK137" s="287">
        <v>0</v>
      </c>
      <c r="AL137" s="290">
        <f t="shared" si="19"/>
        <v>2918</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12537</v>
      </c>
      <c r="AG140" s="288">
        <v>0</v>
      </c>
      <c r="AH140" s="285">
        <v>0</v>
      </c>
      <c r="AI140" s="285">
        <v>0</v>
      </c>
      <c r="AJ140" s="286">
        <v>0</v>
      </c>
      <c r="AK140" s="287">
        <v>0</v>
      </c>
      <c r="AL140" s="290">
        <f t="shared" si="19"/>
        <v>12537</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51</v>
      </c>
      <c r="D148" s="309">
        <f t="shared" ref="D148:AK148" si="20">SUM(D134:D147)</f>
        <v>0</v>
      </c>
      <c r="E148" s="309">
        <f t="shared" si="20"/>
        <v>0</v>
      </c>
      <c r="F148" s="309">
        <f t="shared" si="20"/>
        <v>2318</v>
      </c>
      <c r="G148" s="309">
        <f t="shared" si="20"/>
        <v>0</v>
      </c>
      <c r="H148" s="308">
        <f t="shared" si="20"/>
        <v>0</v>
      </c>
      <c r="I148" s="308">
        <f t="shared" si="20"/>
        <v>0</v>
      </c>
      <c r="J148" s="308">
        <f t="shared" si="20"/>
        <v>226</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12537</v>
      </c>
      <c r="AG148" s="308">
        <f t="shared" si="20"/>
        <v>79565</v>
      </c>
      <c r="AH148" s="308">
        <f t="shared" si="20"/>
        <v>323</v>
      </c>
      <c r="AI148" s="311">
        <f t="shared" si="20"/>
        <v>0</v>
      </c>
      <c r="AJ148" s="339">
        <f t="shared" si="20"/>
        <v>0</v>
      </c>
      <c r="AK148" s="308">
        <f t="shared" si="20"/>
        <v>0</v>
      </c>
      <c r="AL148" s="290">
        <f t="shared" si="19"/>
        <v>95020</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37" t="s">
        <v>127</v>
      </c>
      <c r="B150" s="438"/>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0</v>
      </c>
      <c r="AG158" s="288">
        <v>0</v>
      </c>
      <c r="AH158" s="285">
        <v>0</v>
      </c>
      <c r="AI158" s="285">
        <v>0</v>
      </c>
      <c r="AJ158" s="286">
        <v>0</v>
      </c>
      <c r="AK158" s="287">
        <v>0</v>
      </c>
      <c r="AL158" s="290">
        <f t="shared" si="21"/>
        <v>0</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0</v>
      </c>
      <c r="AG159" s="288">
        <f t="shared" si="22"/>
        <v>0</v>
      </c>
      <c r="AH159" s="285">
        <f t="shared" si="22"/>
        <v>0</v>
      </c>
      <c r="AI159" s="285">
        <f t="shared" si="22"/>
        <v>0</v>
      </c>
      <c r="AJ159" s="286">
        <f t="shared" si="22"/>
        <v>0</v>
      </c>
      <c r="AK159" s="287">
        <f t="shared" si="22"/>
        <v>0</v>
      </c>
      <c r="AL159" s="290">
        <f t="shared" si="21"/>
        <v>0</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60</v>
      </c>
      <c r="D161" s="333">
        <f t="shared" ref="D161:AK161" si="23">SUM(D110,D131,D148,D159)</f>
        <v>0</v>
      </c>
      <c r="E161" s="333">
        <f t="shared" si="23"/>
        <v>-3205</v>
      </c>
      <c r="F161" s="333">
        <f t="shared" si="23"/>
        <v>40955</v>
      </c>
      <c r="G161" s="333">
        <f t="shared" si="23"/>
        <v>0</v>
      </c>
      <c r="H161" s="333">
        <f t="shared" si="23"/>
        <v>0</v>
      </c>
      <c r="I161" s="333">
        <f t="shared" si="23"/>
        <v>154</v>
      </c>
      <c r="J161" s="333">
        <f t="shared" si="23"/>
        <v>211</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0</v>
      </c>
      <c r="AD161" s="333">
        <f t="shared" si="23"/>
        <v>0</v>
      </c>
      <c r="AE161" s="341">
        <f t="shared" si="23"/>
        <v>0</v>
      </c>
      <c r="AF161" s="333">
        <f t="shared" si="23"/>
        <v>1487</v>
      </c>
      <c r="AG161" s="333">
        <f t="shared" si="23"/>
        <v>79565</v>
      </c>
      <c r="AH161" s="333">
        <f t="shared" si="23"/>
        <v>323</v>
      </c>
      <c r="AI161" s="341">
        <f t="shared" si="23"/>
        <v>-3099</v>
      </c>
      <c r="AJ161" s="352">
        <f t="shared" si="23"/>
        <v>22</v>
      </c>
      <c r="AK161" s="333">
        <f t="shared" si="23"/>
        <v>23808</v>
      </c>
      <c r="AL161" s="336">
        <f>SUM(C161:AK161)</f>
        <v>140281</v>
      </c>
      <c r="AM161" s="344"/>
      <c r="AN161" s="355">
        <f>+AL161-'6.Verdelingsmatrix baten'!AN161</f>
        <v>11000</v>
      </c>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51842</v>
      </c>
      <c r="D163" s="333">
        <f t="shared" ref="D163:AK163" si="24">SUM(D84,D161)</f>
        <v>2034</v>
      </c>
      <c r="E163" s="333">
        <f t="shared" si="24"/>
        <v>2330</v>
      </c>
      <c r="F163" s="333">
        <f t="shared" si="24"/>
        <v>59223</v>
      </c>
      <c r="G163" s="333">
        <f t="shared" si="24"/>
        <v>317</v>
      </c>
      <c r="H163" s="333">
        <f t="shared" si="24"/>
        <v>3681</v>
      </c>
      <c r="I163" s="333">
        <f t="shared" si="24"/>
        <v>4003</v>
      </c>
      <c r="J163" s="333">
        <f t="shared" si="24"/>
        <v>79860</v>
      </c>
      <c r="K163" s="333">
        <f t="shared" si="24"/>
        <v>0</v>
      </c>
      <c r="L163" s="333">
        <f t="shared" si="24"/>
        <v>9945</v>
      </c>
      <c r="M163" s="333">
        <f t="shared" si="24"/>
        <v>1200</v>
      </c>
      <c r="N163" s="333">
        <f t="shared" si="24"/>
        <v>87</v>
      </c>
      <c r="O163" s="333">
        <f t="shared" si="24"/>
        <v>253757</v>
      </c>
      <c r="P163" s="333">
        <f t="shared" si="24"/>
        <v>0</v>
      </c>
      <c r="Q163" s="333">
        <f t="shared" si="24"/>
        <v>0</v>
      </c>
      <c r="R163" s="333">
        <f t="shared" si="24"/>
        <v>26514</v>
      </c>
      <c r="S163" s="333">
        <f t="shared" si="24"/>
        <v>0</v>
      </c>
      <c r="T163" s="333">
        <f t="shared" si="24"/>
        <v>2152</v>
      </c>
      <c r="U163" s="333">
        <f t="shared" si="24"/>
        <v>297</v>
      </c>
      <c r="V163" s="333">
        <f t="shared" si="24"/>
        <v>0</v>
      </c>
      <c r="W163" s="333">
        <f t="shared" si="24"/>
        <v>0</v>
      </c>
      <c r="X163" s="333">
        <f t="shared" si="24"/>
        <v>0</v>
      </c>
      <c r="Y163" s="333">
        <f t="shared" si="24"/>
        <v>0</v>
      </c>
      <c r="Z163" s="333">
        <f t="shared" si="24"/>
        <v>0</v>
      </c>
      <c r="AA163" s="333">
        <f t="shared" si="24"/>
        <v>158</v>
      </c>
      <c r="AB163" s="333">
        <f t="shared" si="24"/>
        <v>0</v>
      </c>
      <c r="AC163" s="333">
        <f t="shared" si="24"/>
        <v>3997</v>
      </c>
      <c r="AD163" s="333">
        <f t="shared" si="24"/>
        <v>0</v>
      </c>
      <c r="AE163" s="333">
        <f t="shared" si="24"/>
        <v>10238</v>
      </c>
      <c r="AF163" s="333">
        <f t="shared" si="24"/>
        <v>1487</v>
      </c>
      <c r="AG163" s="333">
        <f t="shared" si="24"/>
        <v>146759</v>
      </c>
      <c r="AH163" s="333">
        <f t="shared" si="24"/>
        <v>5148</v>
      </c>
      <c r="AI163" s="333">
        <f t="shared" si="24"/>
        <v>17650</v>
      </c>
      <c r="AJ163" s="333">
        <f t="shared" si="24"/>
        <v>0</v>
      </c>
      <c r="AK163" s="333">
        <f t="shared" si="24"/>
        <v>18234</v>
      </c>
      <c r="AL163" s="336">
        <f>SUM(C163:AK163)</f>
        <v>700913</v>
      </c>
      <c r="AM163" s="344"/>
      <c r="AN163" s="355">
        <f>+AL163-'6.Verdelingsmatrix baten'!AN163</f>
        <v>10992</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1</v>
      </c>
      <c r="AH165" s="353">
        <f>+AH163-'6.Verdelingsmatrix baten'!AJ163</f>
        <v>0</v>
      </c>
      <c r="AI165" s="353">
        <f>+AI163-'6.Verdelingsmatrix baten'!AK163</f>
        <v>0</v>
      </c>
      <c r="AJ165" s="353">
        <f>+AJ163-'6.Verdelingsmatrix baten'!AL163</f>
        <v>0</v>
      </c>
      <c r="AK165" s="353">
        <f>+AK163-'6.Verdelingsmatrix baten'!AM163</f>
        <v>1</v>
      </c>
      <c r="AL165" s="353">
        <f>+AL163-'6.Verdelingsmatrix baten'!AN163</f>
        <v>10992</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0:B150"/>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4" width="7" style="49" customWidth="1"/>
    <col min="35" max="35" width="7.5" style="49" customWidth="1"/>
    <col min="36" max="39" width="7" style="49" customWidth="1"/>
    <col min="40" max="40" width="9.5" style="49" bestFit="1"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Begroting periode 3,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0</v>
      </c>
      <c r="J5" s="287">
        <v>0</v>
      </c>
      <c r="K5" s="287">
        <v>0</v>
      </c>
      <c r="L5" s="287">
        <v>1565</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1565</v>
      </c>
      <c r="AO5" s="124"/>
    </row>
    <row r="6" spans="1:41" x14ac:dyDescent="0.25">
      <c r="A6" s="60" t="s">
        <v>413</v>
      </c>
      <c r="B6" s="61" t="s">
        <v>47</v>
      </c>
      <c r="C6" s="284">
        <v>0</v>
      </c>
      <c r="D6" s="285">
        <v>0</v>
      </c>
      <c r="E6" s="291">
        <v>0</v>
      </c>
      <c r="F6" s="291">
        <v>0</v>
      </c>
      <c r="G6" s="291">
        <v>0</v>
      </c>
      <c r="H6" s="286">
        <v>0</v>
      </c>
      <c r="I6" s="287">
        <v>0</v>
      </c>
      <c r="J6" s="287">
        <v>0</v>
      </c>
      <c r="K6" s="287">
        <v>2793</v>
      </c>
      <c r="L6" s="287">
        <v>2264</v>
      </c>
      <c r="M6" s="288">
        <v>0</v>
      </c>
      <c r="N6" s="286">
        <v>0</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5057</v>
      </c>
      <c r="AO6" s="124"/>
    </row>
    <row r="7" spans="1:41" x14ac:dyDescent="0.25">
      <c r="A7" s="60" t="s">
        <v>414</v>
      </c>
      <c r="B7" s="61" t="s">
        <v>415</v>
      </c>
      <c r="C7" s="284">
        <v>0</v>
      </c>
      <c r="D7" s="286">
        <v>0</v>
      </c>
      <c r="E7" s="287">
        <v>0</v>
      </c>
      <c r="F7" s="287">
        <v>7700</v>
      </c>
      <c r="G7" s="287">
        <v>0</v>
      </c>
      <c r="H7" s="289">
        <v>0</v>
      </c>
      <c r="I7" s="287">
        <v>0</v>
      </c>
      <c r="J7" s="287">
        <v>4390</v>
      </c>
      <c r="K7" s="289">
        <v>0</v>
      </c>
      <c r="L7" s="287">
        <v>128</v>
      </c>
      <c r="M7" s="288">
        <v>0</v>
      </c>
      <c r="N7" s="286">
        <v>0</v>
      </c>
      <c r="O7" s="287">
        <v>0</v>
      </c>
      <c r="P7" s="287">
        <v>0</v>
      </c>
      <c r="Q7" s="287">
        <v>0</v>
      </c>
      <c r="R7" s="287">
        <v>0</v>
      </c>
      <c r="S7" s="287">
        <v>0</v>
      </c>
      <c r="T7" s="287">
        <v>0</v>
      </c>
      <c r="U7" s="287">
        <v>0</v>
      </c>
      <c r="V7" s="287">
        <v>0</v>
      </c>
      <c r="W7" s="289">
        <v>0</v>
      </c>
      <c r="X7" s="287">
        <v>0</v>
      </c>
      <c r="Y7" s="287">
        <v>0</v>
      </c>
      <c r="Z7" s="287">
        <v>0</v>
      </c>
      <c r="AA7" s="287">
        <v>0</v>
      </c>
      <c r="AB7" s="287">
        <v>0</v>
      </c>
      <c r="AC7" s="287">
        <v>0</v>
      </c>
      <c r="AD7" s="287">
        <v>0</v>
      </c>
      <c r="AE7" s="287">
        <v>0</v>
      </c>
      <c r="AF7" s="288">
        <v>0</v>
      </c>
      <c r="AG7" s="285">
        <v>0</v>
      </c>
      <c r="AH7" s="285">
        <v>0</v>
      </c>
      <c r="AI7" s="286">
        <v>145</v>
      </c>
      <c r="AJ7" s="287">
        <v>0</v>
      </c>
      <c r="AK7" s="288">
        <v>0</v>
      </c>
      <c r="AL7" s="287">
        <v>0</v>
      </c>
      <c r="AM7" s="287">
        <v>0</v>
      </c>
      <c r="AN7" s="290">
        <f t="shared" si="0"/>
        <v>12363</v>
      </c>
      <c r="AO7" s="124"/>
    </row>
    <row r="8" spans="1:41" ht="14.4" customHeight="1" x14ac:dyDescent="0.25">
      <c r="A8" s="60" t="s">
        <v>416</v>
      </c>
      <c r="B8" s="61" t="s">
        <v>417</v>
      </c>
      <c r="C8" s="284">
        <v>0</v>
      </c>
      <c r="D8" s="285">
        <v>0</v>
      </c>
      <c r="E8" s="292">
        <v>0</v>
      </c>
      <c r="F8" s="292">
        <v>0</v>
      </c>
      <c r="G8" s="292">
        <v>0</v>
      </c>
      <c r="H8" s="286">
        <v>0</v>
      </c>
      <c r="I8" s="287">
        <v>97</v>
      </c>
      <c r="J8" s="286">
        <v>0</v>
      </c>
      <c r="K8" s="287">
        <v>0</v>
      </c>
      <c r="L8" s="287">
        <v>482</v>
      </c>
      <c r="M8" s="288">
        <v>0</v>
      </c>
      <c r="N8" s="286">
        <v>0</v>
      </c>
      <c r="O8" s="287">
        <v>0</v>
      </c>
      <c r="P8" s="287">
        <v>0</v>
      </c>
      <c r="Q8" s="287">
        <v>0</v>
      </c>
      <c r="R8" s="287">
        <v>0</v>
      </c>
      <c r="S8" s="287">
        <v>240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0</v>
      </c>
      <c r="AN8" s="290">
        <f t="shared" si="0"/>
        <v>819</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972</v>
      </c>
      <c r="AG9" s="287">
        <v>13335</v>
      </c>
      <c r="AH9" s="287">
        <v>0</v>
      </c>
      <c r="AI9" s="286">
        <v>0</v>
      </c>
      <c r="AJ9" s="294">
        <v>0</v>
      </c>
      <c r="AK9" s="288">
        <v>0</v>
      </c>
      <c r="AL9" s="287">
        <v>-476</v>
      </c>
      <c r="AM9" s="294">
        <v>0</v>
      </c>
      <c r="AN9" s="290">
        <f t="shared" si="0"/>
        <v>13831</v>
      </c>
      <c r="AO9" s="124"/>
    </row>
    <row r="10" spans="1:41" ht="14.4" customHeight="1" x14ac:dyDescent="0.25">
      <c r="A10" s="60" t="s">
        <v>420</v>
      </c>
      <c r="B10" s="61" t="s">
        <v>320</v>
      </c>
      <c r="C10" s="294">
        <v>11183</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11183</v>
      </c>
      <c r="AO10" s="124"/>
    </row>
    <row r="11" spans="1:41" ht="14.4" customHeight="1" x14ac:dyDescent="0.25">
      <c r="A11" s="60" t="s">
        <v>421</v>
      </c>
      <c r="B11" s="61" t="s">
        <v>321</v>
      </c>
      <c r="C11" s="294">
        <v>11524</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11524</v>
      </c>
      <c r="AO11" s="124"/>
    </row>
    <row r="12" spans="1:41" ht="14.4" customHeight="1" x14ac:dyDescent="0.25">
      <c r="A12" s="60" t="s">
        <v>422</v>
      </c>
      <c r="B12" s="61" t="s">
        <v>301</v>
      </c>
      <c r="C12" s="300">
        <v>0</v>
      </c>
      <c r="D12" s="291">
        <v>0</v>
      </c>
      <c r="E12" s="285">
        <v>0</v>
      </c>
      <c r="F12" s="285">
        <v>0</v>
      </c>
      <c r="G12" s="291">
        <v>0</v>
      </c>
      <c r="H12" s="285">
        <v>0</v>
      </c>
      <c r="I12" s="294">
        <v>0</v>
      </c>
      <c r="J12" s="286">
        <v>0</v>
      </c>
      <c r="K12" s="294">
        <v>5008</v>
      </c>
      <c r="L12" s="294">
        <v>35</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5043</v>
      </c>
      <c r="AO12" s="124"/>
    </row>
    <row r="13" spans="1:41" ht="14.4" customHeight="1" x14ac:dyDescent="0.25">
      <c r="A13" s="60" t="s">
        <v>423</v>
      </c>
      <c r="B13" s="61" t="s">
        <v>424</v>
      </c>
      <c r="C13" s="294">
        <v>0</v>
      </c>
      <c r="D13" s="301">
        <v>592</v>
      </c>
      <c r="E13" s="288">
        <v>0</v>
      </c>
      <c r="F13" s="286">
        <v>0</v>
      </c>
      <c r="G13" s="287">
        <v>6158</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6750</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258747</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258747</v>
      </c>
      <c r="AO14" s="124"/>
    </row>
    <row r="15" spans="1:41" ht="14.4" customHeight="1" x14ac:dyDescent="0.25">
      <c r="A15" s="60" t="s">
        <v>427</v>
      </c>
      <c r="B15" s="61" t="s">
        <v>428</v>
      </c>
      <c r="C15" s="284">
        <v>0</v>
      </c>
      <c r="D15" s="286">
        <v>0</v>
      </c>
      <c r="E15" s="287">
        <v>0</v>
      </c>
      <c r="F15" s="287">
        <v>0</v>
      </c>
      <c r="G15" s="287">
        <v>0</v>
      </c>
      <c r="H15" s="289">
        <v>0</v>
      </c>
      <c r="I15" s="287">
        <v>4441</v>
      </c>
      <c r="J15" s="287">
        <v>0</v>
      </c>
      <c r="K15" s="289">
        <v>0</v>
      </c>
      <c r="L15" s="287">
        <v>304</v>
      </c>
      <c r="M15" s="288">
        <v>0</v>
      </c>
      <c r="N15" s="295">
        <v>0</v>
      </c>
      <c r="O15" s="287">
        <v>0</v>
      </c>
      <c r="P15" s="287">
        <v>0</v>
      </c>
      <c r="Q15" s="287">
        <v>0</v>
      </c>
      <c r="R15" s="287">
        <v>0</v>
      </c>
      <c r="S15" s="287">
        <v>13</v>
      </c>
      <c r="T15" s="287">
        <v>0</v>
      </c>
      <c r="U15" s="287">
        <v>0</v>
      </c>
      <c r="V15" s="287">
        <v>0</v>
      </c>
      <c r="W15" s="287">
        <v>0</v>
      </c>
      <c r="X15" s="287">
        <v>0</v>
      </c>
      <c r="Y15" s="287">
        <v>0</v>
      </c>
      <c r="Z15" s="287">
        <v>0</v>
      </c>
      <c r="AA15" s="287">
        <v>0</v>
      </c>
      <c r="AB15" s="287">
        <v>0</v>
      </c>
      <c r="AC15" s="287">
        <v>0</v>
      </c>
      <c r="AD15" s="287">
        <v>0</v>
      </c>
      <c r="AE15" s="287">
        <v>0</v>
      </c>
      <c r="AF15" s="288">
        <v>0</v>
      </c>
      <c r="AG15" s="285">
        <v>0</v>
      </c>
      <c r="AH15" s="285">
        <v>0</v>
      </c>
      <c r="AI15" s="286">
        <v>0</v>
      </c>
      <c r="AJ15" s="287">
        <v>0</v>
      </c>
      <c r="AK15" s="288">
        <v>0</v>
      </c>
      <c r="AL15" s="286">
        <v>0</v>
      </c>
      <c r="AM15" s="287">
        <v>0</v>
      </c>
      <c r="AN15" s="307">
        <f t="shared" si="0"/>
        <v>4758</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79440</v>
      </c>
      <c r="AJ17" s="285">
        <v>0</v>
      </c>
      <c r="AK17" s="285">
        <v>0</v>
      </c>
      <c r="AL17" s="285">
        <v>0</v>
      </c>
      <c r="AM17" s="299">
        <v>0</v>
      </c>
      <c r="AN17" s="307">
        <f>SUM(C17:AM17)</f>
        <v>79440</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0</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0</v>
      </c>
      <c r="AO18" s="124"/>
    </row>
    <row r="19" spans="1:41" ht="14.4" customHeight="1" x14ac:dyDescent="0.25">
      <c r="A19" s="434" t="s">
        <v>434</v>
      </c>
      <c r="B19" s="435"/>
      <c r="C19" s="308">
        <f>SUM(C5:C18)</f>
        <v>22707</v>
      </c>
      <c r="D19" s="309">
        <f t="shared" ref="D19:AM19" si="1">SUM(D5:D18)</f>
        <v>592</v>
      </c>
      <c r="E19" s="308">
        <f t="shared" si="1"/>
        <v>0</v>
      </c>
      <c r="F19" s="308">
        <f t="shared" si="1"/>
        <v>7700</v>
      </c>
      <c r="G19" s="308">
        <f t="shared" si="1"/>
        <v>6158</v>
      </c>
      <c r="H19" s="310">
        <f t="shared" si="1"/>
        <v>0</v>
      </c>
      <c r="I19" s="308">
        <f t="shared" si="1"/>
        <v>4538</v>
      </c>
      <c r="J19" s="308">
        <f t="shared" si="1"/>
        <v>4390</v>
      </c>
      <c r="K19" s="308">
        <f t="shared" si="1"/>
        <v>7801</v>
      </c>
      <c r="L19" s="308">
        <f t="shared" si="1"/>
        <v>4778</v>
      </c>
      <c r="M19" s="310">
        <f t="shared" si="1"/>
        <v>0</v>
      </c>
      <c r="N19" s="308">
        <f t="shared" si="1"/>
        <v>258747</v>
      </c>
      <c r="O19" s="308">
        <f t="shared" si="1"/>
        <v>0</v>
      </c>
      <c r="P19" s="308">
        <f t="shared" si="1"/>
        <v>0</v>
      </c>
      <c r="Q19" s="308">
        <f t="shared" si="1"/>
        <v>0</v>
      </c>
      <c r="R19" s="308">
        <f t="shared" si="1"/>
        <v>0</v>
      </c>
      <c r="S19" s="308">
        <f t="shared" si="1"/>
        <v>253</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0</v>
      </c>
      <c r="AF19" s="308">
        <f t="shared" si="1"/>
        <v>972</v>
      </c>
      <c r="AG19" s="308">
        <f t="shared" si="1"/>
        <v>13335</v>
      </c>
      <c r="AH19" s="308">
        <f t="shared" si="1"/>
        <v>0</v>
      </c>
      <c r="AI19" s="308">
        <f t="shared" si="1"/>
        <v>79585</v>
      </c>
      <c r="AJ19" s="308">
        <f t="shared" si="1"/>
        <v>0</v>
      </c>
      <c r="AK19" s="311">
        <f t="shared" si="1"/>
        <v>0</v>
      </c>
      <c r="AL19" s="308">
        <f t="shared" si="1"/>
        <v>-476</v>
      </c>
      <c r="AM19" s="308">
        <f t="shared" si="1"/>
        <v>0</v>
      </c>
      <c r="AN19" s="290">
        <f>SUM(C19:AM19)</f>
        <v>411080</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0</v>
      </c>
      <c r="J23" s="287">
        <v>0</v>
      </c>
      <c r="K23" s="287">
        <v>293</v>
      </c>
      <c r="L23" s="287">
        <v>377</v>
      </c>
      <c r="M23" s="288">
        <v>0</v>
      </c>
      <c r="N23" s="286">
        <v>0</v>
      </c>
      <c r="O23" s="287">
        <v>0</v>
      </c>
      <c r="P23" s="287">
        <v>0</v>
      </c>
      <c r="Q23" s="287">
        <v>0</v>
      </c>
      <c r="R23" s="287">
        <v>0</v>
      </c>
      <c r="S23" s="287">
        <v>788</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1458</v>
      </c>
      <c r="AO23" s="124"/>
    </row>
    <row r="24" spans="1:41" ht="14.4" customHeight="1" x14ac:dyDescent="0.25">
      <c r="A24" s="430" t="s">
        <v>437</v>
      </c>
      <c r="B24" s="436"/>
      <c r="C24" s="284">
        <f>SUM(C22:C23)</f>
        <v>0</v>
      </c>
      <c r="D24" s="285">
        <f t="shared" ref="D24:AM24" si="2">SUM(D22:D23)</f>
        <v>0</v>
      </c>
      <c r="E24" s="286">
        <f t="shared" si="2"/>
        <v>0</v>
      </c>
      <c r="F24" s="287">
        <f t="shared" si="2"/>
        <v>0</v>
      </c>
      <c r="G24" s="287">
        <f t="shared" si="2"/>
        <v>0</v>
      </c>
      <c r="H24" s="289">
        <f t="shared" si="2"/>
        <v>0</v>
      </c>
      <c r="I24" s="287">
        <f t="shared" si="2"/>
        <v>0</v>
      </c>
      <c r="J24" s="287">
        <f t="shared" si="2"/>
        <v>0</v>
      </c>
      <c r="K24" s="287">
        <f t="shared" si="2"/>
        <v>293</v>
      </c>
      <c r="L24" s="287">
        <f t="shared" si="2"/>
        <v>377</v>
      </c>
      <c r="M24" s="288">
        <f t="shared" si="2"/>
        <v>0</v>
      </c>
      <c r="N24" s="287">
        <f t="shared" si="2"/>
        <v>0</v>
      </c>
      <c r="O24" s="287">
        <f t="shared" si="2"/>
        <v>0</v>
      </c>
      <c r="P24" s="287">
        <f t="shared" si="2"/>
        <v>0</v>
      </c>
      <c r="Q24" s="287">
        <f t="shared" si="2"/>
        <v>0</v>
      </c>
      <c r="R24" s="287">
        <f t="shared" si="2"/>
        <v>0</v>
      </c>
      <c r="S24" s="287">
        <f t="shared" si="2"/>
        <v>788</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1458</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0</v>
      </c>
      <c r="G27" s="287">
        <v>0</v>
      </c>
      <c r="H27" s="289">
        <v>0</v>
      </c>
      <c r="I27" s="287">
        <v>0</v>
      </c>
      <c r="J27" s="287">
        <v>3</v>
      </c>
      <c r="K27" s="316">
        <v>263</v>
      </c>
      <c r="L27" s="287">
        <v>1585</v>
      </c>
      <c r="M27" s="288">
        <v>0</v>
      </c>
      <c r="N27" s="287">
        <v>30</v>
      </c>
      <c r="O27" s="287">
        <v>0</v>
      </c>
      <c r="P27" s="287">
        <v>0</v>
      </c>
      <c r="Q27" s="287">
        <v>0</v>
      </c>
      <c r="R27" s="287">
        <v>0</v>
      </c>
      <c r="S27" s="287">
        <v>0</v>
      </c>
      <c r="T27" s="287">
        <v>0</v>
      </c>
      <c r="U27" s="287">
        <v>0</v>
      </c>
      <c r="V27" s="287">
        <v>0</v>
      </c>
      <c r="W27" s="287">
        <v>0</v>
      </c>
      <c r="X27" s="287">
        <v>0</v>
      </c>
      <c r="Y27" s="287">
        <v>0</v>
      </c>
      <c r="Z27" s="287">
        <v>0</v>
      </c>
      <c r="AA27" s="287">
        <v>0</v>
      </c>
      <c r="AB27" s="287">
        <v>0</v>
      </c>
      <c r="AC27" s="287">
        <v>0</v>
      </c>
      <c r="AD27" s="287">
        <v>0</v>
      </c>
      <c r="AE27" s="287">
        <v>0</v>
      </c>
      <c r="AF27" s="288">
        <v>0</v>
      </c>
      <c r="AG27" s="285">
        <v>0</v>
      </c>
      <c r="AH27" s="285">
        <v>0</v>
      </c>
      <c r="AI27" s="286">
        <v>0</v>
      </c>
      <c r="AJ27" s="287">
        <v>0</v>
      </c>
      <c r="AK27" s="288">
        <v>0</v>
      </c>
      <c r="AL27" s="287">
        <v>0</v>
      </c>
      <c r="AM27" s="287">
        <v>0</v>
      </c>
      <c r="AN27" s="290">
        <f t="shared" ref="AN27:AN32" si="3">SUM(C27:AM27)</f>
        <v>1881</v>
      </c>
      <c r="AO27" s="124"/>
    </row>
    <row r="28" spans="1:41" ht="14.4" customHeight="1" x14ac:dyDescent="0.25">
      <c r="A28" s="65" t="s">
        <v>25</v>
      </c>
      <c r="B28" s="61" t="s">
        <v>50</v>
      </c>
      <c r="C28" s="284">
        <v>0</v>
      </c>
      <c r="D28" s="285">
        <v>0</v>
      </c>
      <c r="E28" s="286">
        <v>0</v>
      </c>
      <c r="F28" s="287">
        <v>0</v>
      </c>
      <c r="G28" s="287">
        <v>0</v>
      </c>
      <c r="H28" s="289">
        <v>0</v>
      </c>
      <c r="I28" s="287">
        <v>0</v>
      </c>
      <c r="J28" s="287">
        <v>0</v>
      </c>
      <c r="K28" s="315">
        <v>4478</v>
      </c>
      <c r="L28" s="287">
        <v>277</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4755</v>
      </c>
      <c r="AO28" s="124"/>
    </row>
    <row r="29" spans="1:41" ht="14.4" customHeight="1" x14ac:dyDescent="0.25">
      <c r="A29" s="65" t="s">
        <v>26</v>
      </c>
      <c r="B29" s="61" t="s">
        <v>440</v>
      </c>
      <c r="C29" s="284">
        <v>0</v>
      </c>
      <c r="D29" s="285">
        <v>0</v>
      </c>
      <c r="E29" s="286">
        <v>0</v>
      </c>
      <c r="F29" s="287">
        <v>0</v>
      </c>
      <c r="G29" s="287">
        <v>180</v>
      </c>
      <c r="H29" s="289">
        <v>0</v>
      </c>
      <c r="I29" s="287">
        <v>0</v>
      </c>
      <c r="J29" s="287">
        <v>5</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185</v>
      </c>
      <c r="AO29" s="124"/>
    </row>
    <row r="30" spans="1:41" ht="14.4" customHeight="1" x14ac:dyDescent="0.25">
      <c r="A30" s="65" t="s">
        <v>441</v>
      </c>
      <c r="B30" s="61" t="s">
        <v>442</v>
      </c>
      <c r="C30" s="284">
        <v>0</v>
      </c>
      <c r="D30" s="285">
        <v>0</v>
      </c>
      <c r="E30" s="286">
        <v>0</v>
      </c>
      <c r="F30" s="287">
        <v>0</v>
      </c>
      <c r="G30" s="287">
        <v>321</v>
      </c>
      <c r="H30" s="289">
        <v>0</v>
      </c>
      <c r="I30" s="287">
        <v>0</v>
      </c>
      <c r="J30" s="287">
        <v>0</v>
      </c>
      <c r="K30" s="287">
        <v>0</v>
      </c>
      <c r="L30" s="287">
        <v>52</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373</v>
      </c>
      <c r="AO30" s="124"/>
    </row>
    <row r="31" spans="1:41" ht="14.4" customHeight="1" x14ac:dyDescent="0.25">
      <c r="A31" s="65" t="s">
        <v>443</v>
      </c>
      <c r="B31" s="61" t="s">
        <v>49</v>
      </c>
      <c r="C31" s="284">
        <v>0</v>
      </c>
      <c r="D31" s="285">
        <v>0</v>
      </c>
      <c r="E31" s="286">
        <v>0</v>
      </c>
      <c r="F31" s="287">
        <v>0</v>
      </c>
      <c r="G31" s="287">
        <v>0</v>
      </c>
      <c r="H31" s="289">
        <v>0</v>
      </c>
      <c r="I31" s="287">
        <v>0</v>
      </c>
      <c r="J31" s="287">
        <v>132</v>
      </c>
      <c r="K31" s="287">
        <v>0</v>
      </c>
      <c r="L31" s="287">
        <v>40</v>
      </c>
      <c r="M31" s="288">
        <v>0</v>
      </c>
      <c r="N31" s="287">
        <v>0</v>
      </c>
      <c r="O31" s="287">
        <v>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172</v>
      </c>
      <c r="AO31" s="124"/>
    </row>
    <row r="32" spans="1:41" ht="14.4" customHeight="1" x14ac:dyDescent="0.25">
      <c r="A32" s="430" t="s">
        <v>444</v>
      </c>
      <c r="B32" s="431"/>
      <c r="C32" s="284">
        <f>SUM(C27:C31)</f>
        <v>0</v>
      </c>
      <c r="D32" s="285">
        <f t="shared" ref="D32:AM32" si="4">SUM(D27:D31)</f>
        <v>0</v>
      </c>
      <c r="E32" s="286">
        <f t="shared" si="4"/>
        <v>0</v>
      </c>
      <c r="F32" s="317">
        <f t="shared" si="4"/>
        <v>0</v>
      </c>
      <c r="G32" s="317">
        <f t="shared" si="4"/>
        <v>501</v>
      </c>
      <c r="H32" s="289">
        <f t="shared" si="4"/>
        <v>0</v>
      </c>
      <c r="I32" s="317">
        <f t="shared" si="4"/>
        <v>0</v>
      </c>
      <c r="J32" s="317">
        <f t="shared" si="4"/>
        <v>140</v>
      </c>
      <c r="K32" s="317">
        <f t="shared" si="4"/>
        <v>4741</v>
      </c>
      <c r="L32" s="317">
        <f t="shared" si="4"/>
        <v>1954</v>
      </c>
      <c r="M32" s="288">
        <f t="shared" si="4"/>
        <v>0</v>
      </c>
      <c r="N32" s="287">
        <f t="shared" si="4"/>
        <v>30</v>
      </c>
      <c r="O32" s="317">
        <f t="shared" si="4"/>
        <v>0</v>
      </c>
      <c r="P32" s="317">
        <f t="shared" si="4"/>
        <v>0</v>
      </c>
      <c r="Q32" s="317">
        <f t="shared" si="4"/>
        <v>0</v>
      </c>
      <c r="R32" s="317">
        <f t="shared" si="4"/>
        <v>0</v>
      </c>
      <c r="S32" s="317">
        <f t="shared" si="4"/>
        <v>0</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0</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7366</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0</v>
      </c>
      <c r="AO35" s="124"/>
    </row>
    <row r="36" spans="1:41" ht="14.4" customHeight="1" x14ac:dyDescent="0.25">
      <c r="A36" s="65" t="s">
        <v>353</v>
      </c>
      <c r="B36" s="61" t="s">
        <v>448</v>
      </c>
      <c r="C36" s="284">
        <v>145</v>
      </c>
      <c r="D36" s="286">
        <v>0</v>
      </c>
      <c r="E36" s="287">
        <v>12973</v>
      </c>
      <c r="F36" s="287">
        <v>0</v>
      </c>
      <c r="G36" s="287">
        <v>0</v>
      </c>
      <c r="H36" s="289">
        <v>0</v>
      </c>
      <c r="I36" s="287">
        <v>0</v>
      </c>
      <c r="J36" s="287">
        <v>13</v>
      </c>
      <c r="K36" s="315">
        <v>0</v>
      </c>
      <c r="L36" s="287">
        <v>4</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75</v>
      </c>
      <c r="AE36" s="287">
        <v>0</v>
      </c>
      <c r="AF36" s="288">
        <v>0</v>
      </c>
      <c r="AG36" s="285">
        <v>0</v>
      </c>
      <c r="AH36" s="285">
        <v>0</v>
      </c>
      <c r="AI36" s="286">
        <v>0</v>
      </c>
      <c r="AJ36" s="287">
        <v>0</v>
      </c>
      <c r="AK36" s="288">
        <v>0</v>
      </c>
      <c r="AL36" s="287">
        <v>0</v>
      </c>
      <c r="AM36" s="287">
        <v>-4982</v>
      </c>
      <c r="AN36" s="290">
        <f>SUM(C36:AM36)</f>
        <v>8228</v>
      </c>
      <c r="AO36" s="124"/>
    </row>
    <row r="37" spans="1:41" ht="14.4" customHeight="1" x14ac:dyDescent="0.25">
      <c r="A37" s="65" t="s">
        <v>354</v>
      </c>
      <c r="B37" s="61" t="s">
        <v>449</v>
      </c>
      <c r="C37" s="287">
        <v>115</v>
      </c>
      <c r="D37" s="286">
        <v>0</v>
      </c>
      <c r="E37" s="287">
        <v>0</v>
      </c>
      <c r="F37" s="287">
        <v>0</v>
      </c>
      <c r="G37" s="287">
        <v>0</v>
      </c>
      <c r="H37" s="289">
        <v>0</v>
      </c>
      <c r="I37" s="287">
        <v>0</v>
      </c>
      <c r="J37" s="287">
        <v>0</v>
      </c>
      <c r="K37" s="287">
        <v>239</v>
      </c>
      <c r="L37" s="287">
        <v>39</v>
      </c>
      <c r="M37" s="288">
        <v>0</v>
      </c>
      <c r="N37" s="286">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393</v>
      </c>
      <c r="AO37" s="124"/>
    </row>
    <row r="38" spans="1:41" ht="14.4" customHeight="1" x14ac:dyDescent="0.25">
      <c r="A38" s="65" t="s">
        <v>133</v>
      </c>
      <c r="B38" s="61" t="s">
        <v>450</v>
      </c>
      <c r="C38" s="287">
        <v>0</v>
      </c>
      <c r="D38" s="287">
        <v>0</v>
      </c>
      <c r="E38" s="286">
        <v>0</v>
      </c>
      <c r="F38" s="287">
        <v>0</v>
      </c>
      <c r="G38" s="287">
        <v>208</v>
      </c>
      <c r="H38" s="289">
        <v>0</v>
      </c>
      <c r="I38" s="287">
        <v>0</v>
      </c>
      <c r="J38" s="287">
        <v>0</v>
      </c>
      <c r="K38" s="287">
        <v>0</v>
      </c>
      <c r="L38" s="287">
        <v>24</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232</v>
      </c>
      <c r="AO38" s="124"/>
    </row>
    <row r="39" spans="1:41" ht="14.4" customHeight="1" x14ac:dyDescent="0.25">
      <c r="A39" s="430" t="s">
        <v>451</v>
      </c>
      <c r="B39" s="431"/>
      <c r="C39" s="317">
        <f>SUM(C35:C38)</f>
        <v>260</v>
      </c>
      <c r="D39" s="319">
        <f t="shared" ref="D39:AM39" si="5">SUM(D35:D38)</f>
        <v>0</v>
      </c>
      <c r="E39" s="308">
        <f t="shared" si="5"/>
        <v>12973</v>
      </c>
      <c r="F39" s="317">
        <f t="shared" si="5"/>
        <v>0</v>
      </c>
      <c r="G39" s="317">
        <f t="shared" si="5"/>
        <v>208</v>
      </c>
      <c r="H39" s="289">
        <f t="shared" si="5"/>
        <v>0</v>
      </c>
      <c r="I39" s="317">
        <f t="shared" si="5"/>
        <v>0</v>
      </c>
      <c r="J39" s="317">
        <f t="shared" si="5"/>
        <v>13</v>
      </c>
      <c r="K39" s="317">
        <f t="shared" si="5"/>
        <v>239</v>
      </c>
      <c r="L39" s="317">
        <f t="shared" si="5"/>
        <v>67</v>
      </c>
      <c r="M39" s="288">
        <f t="shared" si="5"/>
        <v>0</v>
      </c>
      <c r="N39" s="317">
        <f t="shared" si="5"/>
        <v>0</v>
      </c>
      <c r="O39" s="317">
        <f t="shared" si="5"/>
        <v>0</v>
      </c>
      <c r="P39" s="317">
        <f t="shared" si="5"/>
        <v>0</v>
      </c>
      <c r="Q39" s="317">
        <f t="shared" si="5"/>
        <v>0</v>
      </c>
      <c r="R39" s="317">
        <f t="shared" si="5"/>
        <v>0</v>
      </c>
      <c r="S39" s="317">
        <f t="shared" si="5"/>
        <v>0</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75</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-4982</v>
      </c>
      <c r="AN39" s="318">
        <f>SUM(C39:AM39)</f>
        <v>8853</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965</v>
      </c>
      <c r="K43" s="289">
        <v>0</v>
      </c>
      <c r="L43" s="287">
        <v>441</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1420</v>
      </c>
      <c r="AO43" s="124"/>
    </row>
    <row r="44" spans="1:41" ht="14.4" customHeight="1" x14ac:dyDescent="0.25">
      <c r="A44" s="65" t="s">
        <v>456</v>
      </c>
      <c r="B44" s="61" t="s">
        <v>457</v>
      </c>
      <c r="C44" s="284">
        <v>0</v>
      </c>
      <c r="D44" s="285">
        <v>0</v>
      </c>
      <c r="E44" s="286">
        <v>0</v>
      </c>
      <c r="F44" s="287">
        <v>0</v>
      </c>
      <c r="G44" s="287">
        <v>0</v>
      </c>
      <c r="H44" s="320">
        <v>0</v>
      </c>
      <c r="I44" s="287">
        <v>0</v>
      </c>
      <c r="J44" s="287">
        <v>104</v>
      </c>
      <c r="K44" s="289">
        <v>0</v>
      </c>
      <c r="L44" s="287">
        <v>202</v>
      </c>
      <c r="M44" s="289">
        <v>0</v>
      </c>
      <c r="N44" s="287">
        <v>8843</v>
      </c>
      <c r="O44" s="287">
        <v>0</v>
      </c>
      <c r="P44" s="287">
        <v>0</v>
      </c>
      <c r="Q44" s="287">
        <v>0</v>
      </c>
      <c r="R44" s="287">
        <v>0</v>
      </c>
      <c r="S44" s="287">
        <v>0</v>
      </c>
      <c r="T44" s="287">
        <v>0</v>
      </c>
      <c r="U44" s="287">
        <v>25</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0</v>
      </c>
      <c r="AN44" s="290">
        <f>SUM(C44:AM44)</f>
        <v>9174</v>
      </c>
      <c r="AO44" s="124"/>
    </row>
    <row r="45" spans="1:41" ht="14.4" customHeight="1" x14ac:dyDescent="0.25">
      <c r="A45" s="430" t="s">
        <v>458</v>
      </c>
      <c r="B45" s="431"/>
      <c r="C45" s="284">
        <f>SUM(C42:C44)</f>
        <v>0</v>
      </c>
      <c r="D45" s="285">
        <f t="shared" ref="D45:AM45" si="6">SUM(D42:D44)</f>
        <v>0</v>
      </c>
      <c r="E45" s="286">
        <f t="shared" si="6"/>
        <v>0</v>
      </c>
      <c r="F45" s="317">
        <f t="shared" si="6"/>
        <v>0</v>
      </c>
      <c r="G45" s="317">
        <f t="shared" si="6"/>
        <v>0</v>
      </c>
      <c r="H45" s="322">
        <f t="shared" si="6"/>
        <v>0</v>
      </c>
      <c r="I45" s="317">
        <f t="shared" si="6"/>
        <v>0</v>
      </c>
      <c r="J45" s="317">
        <f t="shared" si="6"/>
        <v>1069</v>
      </c>
      <c r="K45" s="289">
        <f t="shared" si="6"/>
        <v>0</v>
      </c>
      <c r="L45" s="317">
        <f t="shared" si="6"/>
        <v>643</v>
      </c>
      <c r="M45" s="289">
        <f t="shared" si="6"/>
        <v>0</v>
      </c>
      <c r="N45" s="317">
        <f t="shared" si="6"/>
        <v>8843</v>
      </c>
      <c r="O45" s="317">
        <f t="shared" si="6"/>
        <v>0</v>
      </c>
      <c r="P45" s="317">
        <f t="shared" si="6"/>
        <v>0</v>
      </c>
      <c r="Q45" s="317">
        <f t="shared" si="6"/>
        <v>0</v>
      </c>
      <c r="R45" s="317">
        <f t="shared" si="6"/>
        <v>0</v>
      </c>
      <c r="S45" s="317">
        <f t="shared" si="6"/>
        <v>14</v>
      </c>
      <c r="T45" s="317">
        <f t="shared" si="6"/>
        <v>0</v>
      </c>
      <c r="U45" s="317">
        <f t="shared" si="6"/>
        <v>25</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0</v>
      </c>
      <c r="AN45" s="318">
        <f>SUM(C45:AM45)</f>
        <v>10594</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0</v>
      </c>
      <c r="I48" s="287">
        <v>25</v>
      </c>
      <c r="J48" s="287">
        <v>0</v>
      </c>
      <c r="K48" s="315">
        <v>0</v>
      </c>
      <c r="L48" s="287">
        <v>10</v>
      </c>
      <c r="M48" s="288">
        <v>0</v>
      </c>
      <c r="N48" s="286">
        <v>0</v>
      </c>
      <c r="O48" s="287">
        <v>0</v>
      </c>
      <c r="P48" s="287">
        <v>0</v>
      </c>
      <c r="Q48" s="287">
        <v>0</v>
      </c>
      <c r="R48" s="287">
        <v>0</v>
      </c>
      <c r="S48" s="287">
        <v>0</v>
      </c>
      <c r="T48" s="287">
        <v>0</v>
      </c>
      <c r="U48" s="287">
        <v>5</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40</v>
      </c>
      <c r="AO48" s="124"/>
    </row>
    <row r="49" spans="1:41" ht="14.4" customHeight="1" x14ac:dyDescent="0.25">
      <c r="A49" s="65" t="s">
        <v>35</v>
      </c>
      <c r="B49" s="61" t="s">
        <v>462</v>
      </c>
      <c r="C49" s="284">
        <v>0</v>
      </c>
      <c r="D49" s="286">
        <v>0</v>
      </c>
      <c r="E49" s="287">
        <v>0</v>
      </c>
      <c r="F49" s="287">
        <v>0</v>
      </c>
      <c r="G49" s="287">
        <v>6</v>
      </c>
      <c r="H49" s="289">
        <v>0</v>
      </c>
      <c r="I49" s="287">
        <v>140</v>
      </c>
      <c r="J49" s="287">
        <v>2302</v>
      </c>
      <c r="K49" s="315">
        <v>0</v>
      </c>
      <c r="L49" s="287">
        <v>1115</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3563</v>
      </c>
      <c r="AO49" s="124"/>
    </row>
    <row r="50" spans="1:41" ht="14.4" customHeight="1" x14ac:dyDescent="0.25">
      <c r="A50" s="65" t="s">
        <v>36</v>
      </c>
      <c r="B50" s="61" t="s">
        <v>463</v>
      </c>
      <c r="C50" s="284">
        <v>0</v>
      </c>
      <c r="D50" s="285">
        <v>0</v>
      </c>
      <c r="E50" s="321">
        <v>0</v>
      </c>
      <c r="F50" s="287">
        <v>650</v>
      </c>
      <c r="G50" s="287">
        <v>0</v>
      </c>
      <c r="H50" s="289">
        <v>0</v>
      </c>
      <c r="I50" s="287">
        <v>0</v>
      </c>
      <c r="J50" s="287">
        <v>0</v>
      </c>
      <c r="K50" s="315">
        <v>0</v>
      </c>
      <c r="L50" s="287">
        <v>10</v>
      </c>
      <c r="M50" s="288">
        <v>0</v>
      </c>
      <c r="N50" s="286">
        <v>0</v>
      </c>
      <c r="O50" s="287">
        <v>0</v>
      </c>
      <c r="P50" s="287">
        <v>0</v>
      </c>
      <c r="Q50" s="287">
        <v>0</v>
      </c>
      <c r="R50" s="287">
        <v>0</v>
      </c>
      <c r="S50" s="287">
        <v>0</v>
      </c>
      <c r="T50" s="287">
        <v>0</v>
      </c>
      <c r="U50" s="287">
        <v>0</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660</v>
      </c>
      <c r="AO50" s="124"/>
    </row>
    <row r="51" spans="1:41" ht="14.4" customHeight="1" x14ac:dyDescent="0.25">
      <c r="A51" s="65" t="s">
        <v>37</v>
      </c>
      <c r="B51" s="61" t="s">
        <v>254</v>
      </c>
      <c r="C51" s="284">
        <v>0</v>
      </c>
      <c r="D51" s="286">
        <v>0</v>
      </c>
      <c r="E51" s="287">
        <v>0</v>
      </c>
      <c r="F51" s="287">
        <v>0</v>
      </c>
      <c r="G51" s="287">
        <v>0</v>
      </c>
      <c r="H51" s="289">
        <v>0</v>
      </c>
      <c r="I51" s="287">
        <v>22</v>
      </c>
      <c r="J51" s="287">
        <v>120</v>
      </c>
      <c r="K51" s="315">
        <v>0</v>
      </c>
      <c r="L51" s="287">
        <v>1643</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0</v>
      </c>
      <c r="AE51" s="287">
        <v>0</v>
      </c>
      <c r="AF51" s="288">
        <v>0</v>
      </c>
      <c r="AG51" s="285">
        <v>0</v>
      </c>
      <c r="AH51" s="285">
        <v>0</v>
      </c>
      <c r="AI51" s="286">
        <v>0</v>
      </c>
      <c r="AJ51" s="287">
        <v>0</v>
      </c>
      <c r="AK51" s="288">
        <v>0</v>
      </c>
      <c r="AL51" s="287">
        <v>0</v>
      </c>
      <c r="AM51" s="287">
        <v>0</v>
      </c>
      <c r="AN51" s="290">
        <f t="shared" si="7"/>
        <v>1785</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1</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1</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0</v>
      </c>
      <c r="G54" s="287">
        <v>246</v>
      </c>
      <c r="H54" s="289">
        <v>0</v>
      </c>
      <c r="I54" s="287">
        <v>0</v>
      </c>
      <c r="J54" s="287">
        <v>42</v>
      </c>
      <c r="K54" s="287">
        <v>0</v>
      </c>
      <c r="L54" s="287">
        <v>212</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500</v>
      </c>
      <c r="AO54" s="124"/>
    </row>
    <row r="55" spans="1:41" ht="14.4" customHeight="1" x14ac:dyDescent="0.25">
      <c r="A55" s="430" t="s">
        <v>467</v>
      </c>
      <c r="B55" s="431"/>
      <c r="C55" s="284">
        <f>SUM(C48:C54)</f>
        <v>0</v>
      </c>
      <c r="D55" s="286">
        <f t="shared" ref="D55:AM55" si="8">SUM(D48:D54)</f>
        <v>0</v>
      </c>
      <c r="E55" s="308">
        <f t="shared" si="8"/>
        <v>0</v>
      </c>
      <c r="F55" s="317">
        <f t="shared" si="8"/>
        <v>650</v>
      </c>
      <c r="G55" s="317">
        <f t="shared" si="8"/>
        <v>252</v>
      </c>
      <c r="H55" s="289">
        <f t="shared" si="8"/>
        <v>0</v>
      </c>
      <c r="I55" s="317">
        <f t="shared" si="8"/>
        <v>187</v>
      </c>
      <c r="J55" s="317">
        <f t="shared" si="8"/>
        <v>2464</v>
      </c>
      <c r="K55" s="317">
        <f t="shared" si="8"/>
        <v>0</v>
      </c>
      <c r="L55" s="317">
        <f t="shared" si="8"/>
        <v>2991</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0</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0</v>
      </c>
      <c r="AN55" s="318">
        <f t="shared" si="7"/>
        <v>6549</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450</v>
      </c>
      <c r="K58" s="289">
        <v>0</v>
      </c>
      <c r="L58" s="287">
        <v>156</v>
      </c>
      <c r="M58" s="287">
        <v>0</v>
      </c>
      <c r="N58" s="287">
        <v>0</v>
      </c>
      <c r="O58" s="287">
        <v>0</v>
      </c>
      <c r="P58" s="287">
        <v>0</v>
      </c>
      <c r="Q58" s="287">
        <v>0</v>
      </c>
      <c r="R58" s="287">
        <v>0</v>
      </c>
      <c r="S58" s="287">
        <v>0</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606</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52492</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52492</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59</v>
      </c>
      <c r="T61" s="287">
        <v>0</v>
      </c>
      <c r="U61" s="287">
        <v>28</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87</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318</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318</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254</v>
      </c>
      <c r="AM63" s="326">
        <v>0</v>
      </c>
      <c r="AN63" s="318">
        <f t="shared" si="9"/>
        <v>254</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0</v>
      </c>
      <c r="M64" s="288">
        <v>78</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78</v>
      </c>
      <c r="AO64" s="124"/>
    </row>
    <row r="65" spans="1:41" ht="14.4" customHeight="1" x14ac:dyDescent="0.25">
      <c r="A65" s="65" t="s">
        <v>482</v>
      </c>
      <c r="B65" s="61" t="s">
        <v>483</v>
      </c>
      <c r="C65" s="284">
        <v>0</v>
      </c>
      <c r="D65" s="285">
        <v>0</v>
      </c>
      <c r="E65" s="285">
        <v>0</v>
      </c>
      <c r="F65" s="285">
        <v>0</v>
      </c>
      <c r="G65" s="286">
        <v>0</v>
      </c>
      <c r="H65" s="320">
        <v>1812</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1812</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0</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0</v>
      </c>
      <c r="AO66" s="124"/>
    </row>
    <row r="67" spans="1:41" ht="14.4" customHeight="1" x14ac:dyDescent="0.25">
      <c r="A67" s="65" t="s">
        <v>486</v>
      </c>
      <c r="B67" s="61" t="s">
        <v>487</v>
      </c>
      <c r="C67" s="284">
        <v>0</v>
      </c>
      <c r="D67" s="286">
        <v>0</v>
      </c>
      <c r="E67" s="304">
        <v>0</v>
      </c>
      <c r="F67" s="327">
        <v>0</v>
      </c>
      <c r="G67" s="286">
        <v>0</v>
      </c>
      <c r="H67" s="328">
        <v>0</v>
      </c>
      <c r="I67" s="327">
        <v>53</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53</v>
      </c>
      <c r="AO67" s="124"/>
    </row>
    <row r="68" spans="1:41" ht="14.4" customHeight="1" x14ac:dyDescent="0.25">
      <c r="A68" s="430" t="s">
        <v>488</v>
      </c>
      <c r="B68" s="431"/>
      <c r="C68" s="284">
        <f>SUM(C58:C67)</f>
        <v>0</v>
      </c>
      <c r="D68" s="286">
        <f t="shared" ref="D68:AM68" si="10">SUM(D58:D67)</f>
        <v>0</v>
      </c>
      <c r="E68" s="287">
        <f t="shared" si="10"/>
        <v>0</v>
      </c>
      <c r="F68" s="287">
        <f t="shared" si="10"/>
        <v>0</v>
      </c>
      <c r="G68" s="287">
        <f t="shared" si="10"/>
        <v>0</v>
      </c>
      <c r="H68" s="287">
        <f t="shared" si="10"/>
        <v>1812</v>
      </c>
      <c r="I68" s="287">
        <f t="shared" si="10"/>
        <v>53</v>
      </c>
      <c r="J68" s="287">
        <f t="shared" si="10"/>
        <v>450</v>
      </c>
      <c r="K68" s="289">
        <f t="shared" si="10"/>
        <v>0</v>
      </c>
      <c r="L68" s="287">
        <f t="shared" si="10"/>
        <v>156</v>
      </c>
      <c r="M68" s="287">
        <f t="shared" si="10"/>
        <v>78</v>
      </c>
      <c r="N68" s="287">
        <f t="shared" si="10"/>
        <v>52492</v>
      </c>
      <c r="O68" s="287">
        <f t="shared" si="10"/>
        <v>0</v>
      </c>
      <c r="P68" s="287">
        <f t="shared" si="10"/>
        <v>0</v>
      </c>
      <c r="Q68" s="287">
        <f t="shared" si="10"/>
        <v>0</v>
      </c>
      <c r="R68" s="287">
        <f t="shared" si="10"/>
        <v>0</v>
      </c>
      <c r="S68" s="287">
        <f t="shared" si="10"/>
        <v>377</v>
      </c>
      <c r="T68" s="287">
        <f t="shared" si="10"/>
        <v>0</v>
      </c>
      <c r="U68" s="287">
        <f t="shared" si="10"/>
        <v>28</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254</v>
      </c>
      <c r="AM68" s="287">
        <f t="shared" si="10"/>
        <v>0</v>
      </c>
      <c r="AN68" s="318">
        <f t="shared" si="9"/>
        <v>55700</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0</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0</v>
      </c>
      <c r="AO71" s="124"/>
    </row>
    <row r="72" spans="1:41" ht="14.4" customHeight="1" x14ac:dyDescent="0.25">
      <c r="A72" s="65" t="s">
        <v>375</v>
      </c>
      <c r="B72" s="61" t="s">
        <v>204</v>
      </c>
      <c r="C72" s="329">
        <v>6742</v>
      </c>
      <c r="D72" s="287">
        <v>4246</v>
      </c>
      <c r="E72" s="287">
        <v>0</v>
      </c>
      <c r="F72" s="287">
        <v>0</v>
      </c>
      <c r="G72" s="287">
        <v>0</v>
      </c>
      <c r="H72" s="289">
        <v>0</v>
      </c>
      <c r="I72" s="287">
        <v>0</v>
      </c>
      <c r="J72" s="287">
        <v>0</v>
      </c>
      <c r="K72" s="289">
        <v>0</v>
      </c>
      <c r="L72" s="287">
        <v>279</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323</v>
      </c>
      <c r="AK72" s="288">
        <v>0</v>
      </c>
      <c r="AL72" s="287">
        <v>0</v>
      </c>
      <c r="AM72" s="287">
        <v>0</v>
      </c>
      <c r="AN72" s="290">
        <f t="shared" si="11"/>
        <v>11590</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14602</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14602</v>
      </c>
      <c r="AO73" s="124"/>
    </row>
    <row r="74" spans="1:41" ht="14.4" customHeight="1" x14ac:dyDescent="0.25">
      <c r="A74" s="65" t="s">
        <v>377</v>
      </c>
      <c r="B74" s="61" t="s">
        <v>53</v>
      </c>
      <c r="C74" s="284">
        <v>0</v>
      </c>
      <c r="D74" s="285">
        <v>0</v>
      </c>
      <c r="E74" s="304">
        <v>0</v>
      </c>
      <c r="F74" s="304">
        <v>0</v>
      </c>
      <c r="G74" s="304">
        <v>0</v>
      </c>
      <c r="H74" s="289">
        <v>0</v>
      </c>
      <c r="I74" s="304">
        <v>0</v>
      </c>
      <c r="J74" s="304">
        <v>0</v>
      </c>
      <c r="K74" s="330">
        <v>0</v>
      </c>
      <c r="L74" s="304">
        <v>17</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17</v>
      </c>
      <c r="AO74" s="124"/>
    </row>
    <row r="75" spans="1:41" ht="14.4" customHeight="1" x14ac:dyDescent="0.25">
      <c r="A75" s="65" t="s">
        <v>378</v>
      </c>
      <c r="B75" s="61" t="s">
        <v>492</v>
      </c>
      <c r="C75" s="284">
        <v>0</v>
      </c>
      <c r="D75" s="285">
        <v>0</v>
      </c>
      <c r="E75" s="304">
        <v>0</v>
      </c>
      <c r="F75" s="304">
        <v>0</v>
      </c>
      <c r="G75" s="304">
        <v>7</v>
      </c>
      <c r="H75" s="289">
        <v>0</v>
      </c>
      <c r="I75" s="304">
        <v>3</v>
      </c>
      <c r="J75" s="304">
        <v>332</v>
      </c>
      <c r="K75" s="304">
        <v>2442</v>
      </c>
      <c r="L75" s="304">
        <v>299</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3083</v>
      </c>
      <c r="AO75" s="124"/>
    </row>
    <row r="76" spans="1:41" ht="14.4" customHeight="1" x14ac:dyDescent="0.25">
      <c r="A76" s="430" t="s">
        <v>493</v>
      </c>
      <c r="B76" s="431"/>
      <c r="C76" s="317">
        <f>SUM(C71:C75)</f>
        <v>6742</v>
      </c>
      <c r="D76" s="319">
        <f t="shared" ref="D76:AM76" si="12">SUM(D71:D75)</f>
        <v>4246</v>
      </c>
      <c r="E76" s="308">
        <f t="shared" si="12"/>
        <v>0</v>
      </c>
      <c r="F76" s="317">
        <f t="shared" si="12"/>
        <v>0</v>
      </c>
      <c r="G76" s="317">
        <f t="shared" si="12"/>
        <v>7</v>
      </c>
      <c r="H76" s="289">
        <f t="shared" si="12"/>
        <v>0</v>
      </c>
      <c r="I76" s="317">
        <f t="shared" si="12"/>
        <v>3</v>
      </c>
      <c r="J76" s="317">
        <f t="shared" si="12"/>
        <v>332</v>
      </c>
      <c r="K76" s="317">
        <f t="shared" si="12"/>
        <v>2442</v>
      </c>
      <c r="L76" s="317">
        <f t="shared" si="12"/>
        <v>15197</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323</v>
      </c>
      <c r="AK76" s="288">
        <f t="shared" si="12"/>
        <v>0</v>
      </c>
      <c r="AL76" s="308">
        <f t="shared" si="12"/>
        <v>0</v>
      </c>
      <c r="AM76" s="317">
        <f t="shared" si="12"/>
        <v>0</v>
      </c>
      <c r="AN76" s="318">
        <f t="shared" si="11"/>
        <v>29292</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42</v>
      </c>
      <c r="F79" s="304">
        <v>0</v>
      </c>
      <c r="G79" s="304">
        <v>0</v>
      </c>
      <c r="H79" s="289">
        <v>0</v>
      </c>
      <c r="I79" s="304">
        <v>0</v>
      </c>
      <c r="J79" s="304">
        <v>462</v>
      </c>
      <c r="K79" s="315">
        <v>0</v>
      </c>
      <c r="L79" s="304">
        <v>115</v>
      </c>
      <c r="M79" s="288">
        <v>0</v>
      </c>
      <c r="N79" s="304">
        <v>0</v>
      </c>
      <c r="O79" s="304">
        <v>0</v>
      </c>
      <c r="P79" s="304">
        <v>0</v>
      </c>
      <c r="Q79" s="304">
        <v>0</v>
      </c>
      <c r="R79" s="304">
        <v>0</v>
      </c>
      <c r="S79" s="304">
        <v>231</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850</v>
      </c>
      <c r="AO79" s="124"/>
    </row>
    <row r="80" spans="1:41" ht="14.4" customHeight="1" x14ac:dyDescent="0.25">
      <c r="A80" s="65" t="s">
        <v>497</v>
      </c>
      <c r="B80" s="61" t="s">
        <v>498</v>
      </c>
      <c r="C80" s="284">
        <v>0</v>
      </c>
      <c r="D80" s="286">
        <v>0</v>
      </c>
      <c r="E80" s="304">
        <v>21878</v>
      </c>
      <c r="F80" s="304">
        <v>0</v>
      </c>
      <c r="G80" s="304">
        <v>4500</v>
      </c>
      <c r="H80" s="289">
        <v>0</v>
      </c>
      <c r="I80" s="304">
        <v>0</v>
      </c>
      <c r="J80" s="304">
        <v>88</v>
      </c>
      <c r="K80" s="332">
        <v>0</v>
      </c>
      <c r="L80" s="304">
        <v>0</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-196</v>
      </c>
      <c r="AE80" s="287">
        <v>0</v>
      </c>
      <c r="AF80" s="288">
        <v>0</v>
      </c>
      <c r="AG80" s="285">
        <v>0</v>
      </c>
      <c r="AH80" s="285">
        <v>0</v>
      </c>
      <c r="AI80" s="285">
        <v>0</v>
      </c>
      <c r="AJ80" s="304">
        <v>0</v>
      </c>
      <c r="AK80" s="288">
        <v>0</v>
      </c>
      <c r="AL80" s="304">
        <v>0</v>
      </c>
      <c r="AM80" s="304">
        <v>888</v>
      </c>
      <c r="AN80" s="290">
        <f>SUM(C80:AM80)</f>
        <v>27158</v>
      </c>
      <c r="AO80" s="124"/>
    </row>
    <row r="81" spans="1:41" ht="14.4" customHeight="1" x14ac:dyDescent="0.25">
      <c r="A81" s="65" t="s">
        <v>499</v>
      </c>
      <c r="B81" s="61" t="s">
        <v>500</v>
      </c>
      <c r="C81" s="284">
        <v>0</v>
      </c>
      <c r="D81" s="286">
        <v>0</v>
      </c>
      <c r="E81" s="304">
        <v>0</v>
      </c>
      <c r="F81" s="304">
        <v>0</v>
      </c>
      <c r="G81" s="304">
        <v>0</v>
      </c>
      <c r="H81" s="289">
        <v>0</v>
      </c>
      <c r="I81" s="304">
        <v>0</v>
      </c>
      <c r="J81" s="304">
        <v>0</v>
      </c>
      <c r="K81" s="304">
        <v>1483</v>
      </c>
      <c r="L81" s="304">
        <v>0</v>
      </c>
      <c r="M81" s="288">
        <v>0</v>
      </c>
      <c r="N81" s="304">
        <v>35</v>
      </c>
      <c r="O81" s="304">
        <v>0</v>
      </c>
      <c r="P81" s="304">
        <v>0</v>
      </c>
      <c r="Q81" s="304">
        <v>0</v>
      </c>
      <c r="R81" s="304">
        <v>0</v>
      </c>
      <c r="S81" s="304">
        <v>0</v>
      </c>
      <c r="T81" s="304">
        <v>0</v>
      </c>
      <c r="U81" s="304">
        <v>0</v>
      </c>
      <c r="V81" s="287">
        <v>0</v>
      </c>
      <c r="W81" s="287">
        <v>0</v>
      </c>
      <c r="X81" s="287">
        <v>0</v>
      </c>
      <c r="Y81" s="287">
        <v>0</v>
      </c>
      <c r="Z81" s="287">
        <v>0</v>
      </c>
      <c r="AA81" s="287">
        <v>0</v>
      </c>
      <c r="AB81" s="287">
        <v>0</v>
      </c>
      <c r="AC81" s="287">
        <v>0</v>
      </c>
      <c r="AD81" s="287">
        <v>0</v>
      </c>
      <c r="AE81" s="287">
        <v>0</v>
      </c>
      <c r="AF81" s="288">
        <v>0</v>
      </c>
      <c r="AG81" s="285">
        <v>0</v>
      </c>
      <c r="AH81" s="285">
        <v>0</v>
      </c>
      <c r="AI81" s="286">
        <v>0</v>
      </c>
      <c r="AJ81" s="304">
        <v>0</v>
      </c>
      <c r="AK81" s="288">
        <v>0</v>
      </c>
      <c r="AL81" s="304">
        <v>222</v>
      </c>
      <c r="AM81" s="304">
        <v>0</v>
      </c>
      <c r="AN81" s="290">
        <f>SUM(C81:AM81)</f>
        <v>1740</v>
      </c>
      <c r="AO81" s="124"/>
    </row>
    <row r="82" spans="1:41" ht="14.4" customHeight="1" x14ac:dyDescent="0.25">
      <c r="A82" s="430" t="s">
        <v>501</v>
      </c>
      <c r="B82" s="431"/>
      <c r="C82" s="284">
        <f t="shared" ref="C82:AM82" si="13">SUM(C79:C81)</f>
        <v>0</v>
      </c>
      <c r="D82" s="286">
        <f t="shared" si="13"/>
        <v>0</v>
      </c>
      <c r="E82" s="308">
        <f t="shared" si="13"/>
        <v>21920</v>
      </c>
      <c r="F82" s="317">
        <f t="shared" si="13"/>
        <v>0</v>
      </c>
      <c r="G82" s="317">
        <f t="shared" si="13"/>
        <v>4500</v>
      </c>
      <c r="H82" s="289">
        <f t="shared" si="13"/>
        <v>0</v>
      </c>
      <c r="I82" s="317">
        <f t="shared" si="13"/>
        <v>0</v>
      </c>
      <c r="J82" s="317">
        <f t="shared" si="13"/>
        <v>550</v>
      </c>
      <c r="K82" s="317">
        <f t="shared" si="13"/>
        <v>1483</v>
      </c>
      <c r="L82" s="317">
        <f t="shared" si="13"/>
        <v>115</v>
      </c>
      <c r="M82" s="288">
        <f t="shared" si="13"/>
        <v>0</v>
      </c>
      <c r="N82" s="304">
        <f t="shared" si="13"/>
        <v>35</v>
      </c>
      <c r="O82" s="317">
        <f t="shared" si="13"/>
        <v>0</v>
      </c>
      <c r="P82" s="317">
        <f t="shared" si="13"/>
        <v>0</v>
      </c>
      <c r="Q82" s="317">
        <f t="shared" si="13"/>
        <v>0</v>
      </c>
      <c r="R82" s="317">
        <f t="shared" si="13"/>
        <v>0</v>
      </c>
      <c r="S82" s="317">
        <f t="shared" si="13"/>
        <v>231</v>
      </c>
      <c r="T82" s="317">
        <f t="shared" si="13"/>
        <v>0</v>
      </c>
      <c r="U82" s="317">
        <f t="shared" si="13"/>
        <v>0</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-196</v>
      </c>
      <c r="AE82" s="308">
        <f t="shared" si="13"/>
        <v>0</v>
      </c>
      <c r="AF82" s="288">
        <f t="shared" si="13"/>
        <v>0</v>
      </c>
      <c r="AG82" s="285">
        <f t="shared" si="13"/>
        <v>0</v>
      </c>
      <c r="AH82" s="285">
        <f t="shared" si="13"/>
        <v>0</v>
      </c>
      <c r="AI82" s="286">
        <f t="shared" si="13"/>
        <v>0</v>
      </c>
      <c r="AJ82" s="308">
        <f t="shared" si="13"/>
        <v>0</v>
      </c>
      <c r="AK82" s="288">
        <f t="shared" si="13"/>
        <v>0</v>
      </c>
      <c r="AL82" s="308">
        <f t="shared" si="13"/>
        <v>222</v>
      </c>
      <c r="AM82" s="317">
        <f t="shared" si="13"/>
        <v>888</v>
      </c>
      <c r="AN82" s="318">
        <f>SUM(C82:AM82)</f>
        <v>29748</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32" t="s">
        <v>502</v>
      </c>
      <c r="B84" s="433"/>
      <c r="C84" s="333">
        <f t="shared" ref="C84:AM84" si="14">SUM(C19,C24,C32,C39,C45,C55,C68,C76,C82)</f>
        <v>29709</v>
      </c>
      <c r="D84" s="333">
        <f t="shared" si="14"/>
        <v>4838</v>
      </c>
      <c r="E84" s="333">
        <f t="shared" si="14"/>
        <v>34893</v>
      </c>
      <c r="F84" s="333">
        <f t="shared" si="14"/>
        <v>8350</v>
      </c>
      <c r="G84" s="333">
        <f t="shared" si="14"/>
        <v>11626</v>
      </c>
      <c r="H84" s="333">
        <f t="shared" si="14"/>
        <v>1812</v>
      </c>
      <c r="I84" s="333">
        <f t="shared" si="14"/>
        <v>4781</v>
      </c>
      <c r="J84" s="333">
        <f t="shared" si="14"/>
        <v>9408</v>
      </c>
      <c r="K84" s="333">
        <f t="shared" si="14"/>
        <v>16999</v>
      </c>
      <c r="L84" s="333">
        <f t="shared" si="14"/>
        <v>26278</v>
      </c>
      <c r="M84" s="333">
        <f t="shared" si="14"/>
        <v>78</v>
      </c>
      <c r="N84" s="333">
        <f t="shared" si="14"/>
        <v>320147</v>
      </c>
      <c r="O84" s="333">
        <f t="shared" si="14"/>
        <v>0</v>
      </c>
      <c r="P84" s="333">
        <f t="shared" si="14"/>
        <v>0</v>
      </c>
      <c r="Q84" s="333">
        <f t="shared" si="14"/>
        <v>0</v>
      </c>
      <c r="R84" s="333">
        <f t="shared" si="14"/>
        <v>0</v>
      </c>
      <c r="S84" s="333">
        <f t="shared" si="14"/>
        <v>1663</v>
      </c>
      <c r="T84" s="333">
        <f t="shared" si="14"/>
        <v>0</v>
      </c>
      <c r="U84" s="333">
        <f t="shared" si="14"/>
        <v>58</v>
      </c>
      <c r="V84" s="333">
        <f t="shared" si="14"/>
        <v>0</v>
      </c>
      <c r="W84" s="333">
        <f t="shared" si="14"/>
        <v>0</v>
      </c>
      <c r="X84" s="333">
        <f t="shared" si="14"/>
        <v>0</v>
      </c>
      <c r="Y84" s="333">
        <f t="shared" si="14"/>
        <v>0</v>
      </c>
      <c r="Z84" s="333">
        <f t="shared" si="14"/>
        <v>0</v>
      </c>
      <c r="AA84" s="333">
        <f t="shared" si="14"/>
        <v>0</v>
      </c>
      <c r="AB84" s="333">
        <f t="shared" si="14"/>
        <v>0</v>
      </c>
      <c r="AC84" s="333">
        <f t="shared" si="14"/>
        <v>0</v>
      </c>
      <c r="AD84" s="333">
        <f t="shared" si="14"/>
        <v>-121</v>
      </c>
      <c r="AE84" s="333">
        <f t="shared" si="14"/>
        <v>0</v>
      </c>
      <c r="AF84" s="333">
        <f t="shared" si="14"/>
        <v>972</v>
      </c>
      <c r="AG84" s="333">
        <f t="shared" si="14"/>
        <v>13335</v>
      </c>
      <c r="AH84" s="333">
        <f t="shared" si="14"/>
        <v>0</v>
      </c>
      <c r="AI84" s="333">
        <f t="shared" si="14"/>
        <v>79585</v>
      </c>
      <c r="AJ84" s="333">
        <f t="shared" si="14"/>
        <v>323</v>
      </c>
      <c r="AK84" s="334">
        <f t="shared" si="14"/>
        <v>0</v>
      </c>
      <c r="AL84" s="333">
        <f t="shared" si="14"/>
        <v>0</v>
      </c>
      <c r="AM84" s="335">
        <f t="shared" si="14"/>
        <v>-4094</v>
      </c>
      <c r="AN84" s="336">
        <f>SUM(C84:AM84)</f>
        <v>560640</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39" t="s">
        <v>55</v>
      </c>
      <c r="B86" s="440"/>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37" t="s">
        <v>56</v>
      </c>
      <c r="B88" s="438"/>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-239</v>
      </c>
      <c r="AN90" s="290">
        <f t="shared" si="15"/>
        <v>-239</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158</v>
      </c>
      <c r="AL91" s="286">
        <v>0</v>
      </c>
      <c r="AM91" s="287">
        <v>0</v>
      </c>
      <c r="AN91" s="290">
        <f t="shared" si="15"/>
        <v>158</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-79</v>
      </c>
      <c r="AN92" s="290">
        <f t="shared" si="15"/>
        <v>-79</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544</v>
      </c>
      <c r="AL93" s="286">
        <v>0</v>
      </c>
      <c r="AM93" s="287">
        <v>0</v>
      </c>
      <c r="AN93" s="290">
        <f t="shared" si="15"/>
        <v>544</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1</v>
      </c>
      <c r="AC94" s="287">
        <v>0</v>
      </c>
      <c r="AD94" s="287">
        <v>0</v>
      </c>
      <c r="AE94" s="287">
        <v>0</v>
      </c>
      <c r="AF94" s="288">
        <v>0</v>
      </c>
      <c r="AG94" s="285">
        <v>0</v>
      </c>
      <c r="AH94" s="285">
        <v>0</v>
      </c>
      <c r="AI94" s="285">
        <v>0</v>
      </c>
      <c r="AJ94" s="286">
        <v>0</v>
      </c>
      <c r="AK94" s="287">
        <v>7576</v>
      </c>
      <c r="AL94" s="286">
        <v>0</v>
      </c>
      <c r="AM94" s="287">
        <v>0</v>
      </c>
      <c r="AN94" s="290">
        <f t="shared" si="15"/>
        <v>7577</v>
      </c>
      <c r="AO94" s="124"/>
    </row>
    <row r="95" spans="1:41" ht="14.4" customHeight="1" x14ac:dyDescent="0.25">
      <c r="A95" s="163" t="s">
        <v>66</v>
      </c>
      <c r="B95" s="162" t="s">
        <v>67</v>
      </c>
      <c r="C95" s="284">
        <v>0</v>
      </c>
      <c r="D95" s="286">
        <v>0</v>
      </c>
      <c r="E95" s="287">
        <v>0</v>
      </c>
      <c r="F95" s="287">
        <v>2000</v>
      </c>
      <c r="G95" s="287">
        <v>0</v>
      </c>
      <c r="H95" s="289">
        <v>0</v>
      </c>
      <c r="I95" s="287">
        <v>0</v>
      </c>
      <c r="J95" s="287">
        <v>35</v>
      </c>
      <c r="K95" s="289">
        <v>0</v>
      </c>
      <c r="L95" s="287">
        <v>711</v>
      </c>
      <c r="M95" s="288">
        <v>0</v>
      </c>
      <c r="N95" s="285">
        <v>0</v>
      </c>
      <c r="O95" s="285">
        <v>0</v>
      </c>
      <c r="P95" s="285">
        <v>0</v>
      </c>
      <c r="Q95" s="285">
        <v>0</v>
      </c>
      <c r="R95" s="285">
        <v>0</v>
      </c>
      <c r="S95" s="285">
        <v>0</v>
      </c>
      <c r="T95" s="285">
        <v>0</v>
      </c>
      <c r="U95" s="285">
        <v>0</v>
      </c>
      <c r="V95" s="286">
        <v>0</v>
      </c>
      <c r="W95" s="287">
        <v>0</v>
      </c>
      <c r="X95" s="287">
        <v>0</v>
      </c>
      <c r="Y95" s="287">
        <v>0</v>
      </c>
      <c r="Z95" s="287">
        <v>0</v>
      </c>
      <c r="AA95" s="287">
        <v>0</v>
      </c>
      <c r="AB95" s="287">
        <v>13072</v>
      </c>
      <c r="AC95" s="287">
        <v>0</v>
      </c>
      <c r="AD95" s="287">
        <v>0</v>
      </c>
      <c r="AE95" s="287">
        <v>0</v>
      </c>
      <c r="AF95" s="288">
        <v>0</v>
      </c>
      <c r="AG95" s="285">
        <v>0</v>
      </c>
      <c r="AH95" s="285">
        <v>0</v>
      </c>
      <c r="AI95" s="285">
        <v>0</v>
      </c>
      <c r="AJ95" s="286">
        <v>0</v>
      </c>
      <c r="AK95" s="287">
        <v>4090</v>
      </c>
      <c r="AL95" s="286">
        <v>0</v>
      </c>
      <c r="AM95" s="287">
        <v>0</v>
      </c>
      <c r="AN95" s="290">
        <f t="shared" si="15"/>
        <v>19908</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171</v>
      </c>
      <c r="AL96" s="286">
        <v>0</v>
      </c>
      <c r="AM96" s="287">
        <v>0</v>
      </c>
      <c r="AN96" s="290">
        <f t="shared" si="15"/>
        <v>171</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0</v>
      </c>
      <c r="AC97" s="287">
        <v>0</v>
      </c>
      <c r="AD97" s="287">
        <v>0</v>
      </c>
      <c r="AE97" s="287">
        <v>0</v>
      </c>
      <c r="AF97" s="288">
        <v>0</v>
      </c>
      <c r="AG97" s="285">
        <v>0</v>
      </c>
      <c r="AH97" s="285">
        <v>0</v>
      </c>
      <c r="AI97" s="285">
        <v>0</v>
      </c>
      <c r="AJ97" s="286">
        <v>0</v>
      </c>
      <c r="AK97" s="287">
        <v>3483</v>
      </c>
      <c r="AL97" s="286">
        <v>0</v>
      </c>
      <c r="AM97" s="287">
        <v>46</v>
      </c>
      <c r="AN97" s="290">
        <f t="shared" si="15"/>
        <v>3529</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1628</v>
      </c>
      <c r="AL98" s="289">
        <v>0</v>
      </c>
      <c r="AM98" s="287">
        <v>0</v>
      </c>
      <c r="AN98" s="290">
        <f t="shared" si="15"/>
        <v>1628</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924</v>
      </c>
      <c r="AI102" s="288">
        <v>0</v>
      </c>
      <c r="AJ102" s="285">
        <v>0</v>
      </c>
      <c r="AK102" s="285">
        <v>0</v>
      </c>
      <c r="AL102" s="286">
        <v>0</v>
      </c>
      <c r="AM102" s="287">
        <v>0</v>
      </c>
      <c r="AN102" s="290">
        <f t="shared" si="15"/>
        <v>924</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563</v>
      </c>
      <c r="AI106" s="288">
        <v>0</v>
      </c>
      <c r="AJ106" s="285">
        <v>0</v>
      </c>
      <c r="AK106" s="285">
        <v>0</v>
      </c>
      <c r="AL106" s="286">
        <v>0</v>
      </c>
      <c r="AM106" s="287">
        <v>0</v>
      </c>
      <c r="AN106" s="290">
        <f t="shared" si="15"/>
        <v>563</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41" t="s">
        <v>87</v>
      </c>
      <c r="B110" s="442"/>
      <c r="C110" s="338">
        <f t="shared" ref="C110:AM110" si="16">SUM(C89:C109)</f>
        <v>0</v>
      </c>
      <c r="D110" s="339">
        <f t="shared" si="16"/>
        <v>0</v>
      </c>
      <c r="E110" s="308">
        <f t="shared" si="16"/>
        <v>0</v>
      </c>
      <c r="F110" s="308">
        <f t="shared" si="16"/>
        <v>2000</v>
      </c>
      <c r="G110" s="308">
        <f t="shared" si="16"/>
        <v>0</v>
      </c>
      <c r="H110" s="310">
        <f t="shared" si="16"/>
        <v>0</v>
      </c>
      <c r="I110" s="308">
        <f t="shared" si="16"/>
        <v>0</v>
      </c>
      <c r="J110" s="308">
        <f t="shared" si="16"/>
        <v>35</v>
      </c>
      <c r="K110" s="310">
        <f t="shared" si="16"/>
        <v>0</v>
      </c>
      <c r="L110" s="308">
        <f t="shared" si="16"/>
        <v>711</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0</v>
      </c>
      <c r="AB110" s="308">
        <f t="shared" si="16"/>
        <v>13073</v>
      </c>
      <c r="AC110" s="308">
        <f t="shared" si="16"/>
        <v>0</v>
      </c>
      <c r="AD110" s="308">
        <f t="shared" si="16"/>
        <v>0</v>
      </c>
      <c r="AE110" s="308">
        <f t="shared" si="16"/>
        <v>0</v>
      </c>
      <c r="AF110" s="311">
        <f t="shared" si="16"/>
        <v>0</v>
      </c>
      <c r="AG110" s="339">
        <f t="shared" si="16"/>
        <v>0</v>
      </c>
      <c r="AH110" s="308">
        <f t="shared" si="16"/>
        <v>1487</v>
      </c>
      <c r="AI110" s="311">
        <f t="shared" si="16"/>
        <v>0</v>
      </c>
      <c r="AJ110" s="339">
        <f t="shared" si="16"/>
        <v>0</v>
      </c>
      <c r="AK110" s="308">
        <f t="shared" si="16"/>
        <v>17650</v>
      </c>
      <c r="AL110" s="310">
        <f t="shared" si="16"/>
        <v>0</v>
      </c>
      <c r="AM110" s="308">
        <f t="shared" si="16"/>
        <v>-272</v>
      </c>
      <c r="AN110" s="290">
        <f t="shared" si="15"/>
        <v>34684</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37" t="s">
        <v>88</v>
      </c>
      <c r="B112" s="438"/>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22599</v>
      </c>
      <c r="AN114" s="290">
        <f t="shared" si="17"/>
        <v>22599</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0</v>
      </c>
      <c r="AI130" s="285">
        <v>0</v>
      </c>
      <c r="AJ130" s="285">
        <v>0</v>
      </c>
      <c r="AK130" s="285">
        <v>0</v>
      </c>
      <c r="AL130" s="286">
        <v>0</v>
      </c>
      <c r="AM130" s="287">
        <v>0</v>
      </c>
      <c r="AN130" s="290">
        <f t="shared" si="17"/>
        <v>0</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0</v>
      </c>
      <c r="AI131" s="340">
        <f t="shared" si="18"/>
        <v>0</v>
      </c>
      <c r="AJ131" s="340">
        <f t="shared" si="18"/>
        <v>0</v>
      </c>
      <c r="AK131" s="340">
        <f t="shared" si="18"/>
        <v>0</v>
      </c>
      <c r="AL131" s="339">
        <f t="shared" si="18"/>
        <v>0</v>
      </c>
      <c r="AM131" s="308">
        <f t="shared" si="18"/>
        <v>22599</v>
      </c>
      <c r="AN131" s="290">
        <f t="shared" si="17"/>
        <v>22599</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43" t="s">
        <v>104</v>
      </c>
      <c r="B133" s="444"/>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27983</v>
      </c>
      <c r="AJ134" s="288">
        <v>0</v>
      </c>
      <c r="AK134" s="285">
        <v>0</v>
      </c>
      <c r="AL134" s="286">
        <v>0</v>
      </c>
      <c r="AM134" s="287">
        <v>0</v>
      </c>
      <c r="AN134" s="290">
        <f t="shared" ref="AN134:AN148" si="19">SUM(C134:AM134)</f>
        <v>27983</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39190</v>
      </c>
      <c r="AJ135" s="288">
        <v>0</v>
      </c>
      <c r="AK135" s="285">
        <v>0</v>
      </c>
      <c r="AL135" s="286">
        <v>0</v>
      </c>
      <c r="AM135" s="287">
        <v>0</v>
      </c>
      <c r="AN135" s="290">
        <f t="shared" si="19"/>
        <v>39190</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4825</v>
      </c>
      <c r="AK137" s="288">
        <v>0</v>
      </c>
      <c r="AL137" s="287">
        <v>0</v>
      </c>
      <c r="AM137" s="287">
        <v>0</v>
      </c>
      <c r="AN137" s="290">
        <f t="shared" si="19"/>
        <v>4825</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67173</v>
      </c>
      <c r="AJ148" s="308">
        <f t="shared" si="20"/>
        <v>4825</v>
      </c>
      <c r="AK148" s="288">
        <f t="shared" si="20"/>
        <v>0</v>
      </c>
      <c r="AL148" s="308">
        <f t="shared" si="20"/>
        <v>0</v>
      </c>
      <c r="AM148" s="308">
        <f t="shared" si="20"/>
        <v>0</v>
      </c>
      <c r="AN148" s="290">
        <f t="shared" si="19"/>
        <v>71998</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37" t="s">
        <v>127</v>
      </c>
      <c r="B150" s="438"/>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0</v>
      </c>
      <c r="AI152" s="288">
        <v>0</v>
      </c>
      <c r="AJ152" s="285">
        <v>0</v>
      </c>
      <c r="AK152" s="285">
        <v>0</v>
      </c>
      <c r="AL152" s="286">
        <v>0</v>
      </c>
      <c r="AM152" s="287">
        <v>0</v>
      </c>
      <c r="AN152" s="290">
        <f t="shared" si="21"/>
        <v>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0</v>
      </c>
      <c r="AI154" s="288">
        <v>0</v>
      </c>
      <c r="AJ154" s="285">
        <v>0</v>
      </c>
      <c r="AK154" s="285">
        <v>0</v>
      </c>
      <c r="AL154" s="286">
        <v>0</v>
      </c>
      <c r="AM154" s="287">
        <v>0</v>
      </c>
      <c r="AN154" s="290">
        <f t="shared" si="21"/>
        <v>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0</v>
      </c>
      <c r="AI158" s="288">
        <v>0</v>
      </c>
      <c r="AJ158" s="285">
        <v>0</v>
      </c>
      <c r="AK158" s="285">
        <v>0</v>
      </c>
      <c r="AL158" s="286">
        <v>0</v>
      </c>
      <c r="AM158" s="287">
        <v>0</v>
      </c>
      <c r="AN158" s="290">
        <f t="shared" si="21"/>
        <v>0</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0</v>
      </c>
      <c r="AI159" s="288">
        <f t="shared" si="22"/>
        <v>0</v>
      </c>
      <c r="AJ159" s="285">
        <f t="shared" si="22"/>
        <v>0</v>
      </c>
      <c r="AK159" s="285">
        <f t="shared" si="22"/>
        <v>0</v>
      </c>
      <c r="AL159" s="286">
        <f t="shared" si="22"/>
        <v>0</v>
      </c>
      <c r="AM159" s="287">
        <f t="shared" si="22"/>
        <v>0</v>
      </c>
      <c r="AN159" s="290">
        <f t="shared" si="21"/>
        <v>0</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0</v>
      </c>
      <c r="F161" s="333">
        <f t="shared" si="23"/>
        <v>2000</v>
      </c>
      <c r="G161" s="333">
        <f t="shared" si="23"/>
        <v>0</v>
      </c>
      <c r="H161" s="341">
        <f t="shared" si="23"/>
        <v>0</v>
      </c>
      <c r="I161" s="333">
        <f t="shared" si="23"/>
        <v>0</v>
      </c>
      <c r="J161" s="333">
        <f t="shared" si="23"/>
        <v>35</v>
      </c>
      <c r="K161" s="341">
        <f t="shared" si="23"/>
        <v>0</v>
      </c>
      <c r="L161" s="333">
        <f t="shared" si="23"/>
        <v>711</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0</v>
      </c>
      <c r="AB161" s="333">
        <f t="shared" si="23"/>
        <v>13073</v>
      </c>
      <c r="AC161" s="333">
        <f t="shared" si="23"/>
        <v>0</v>
      </c>
      <c r="AD161" s="333">
        <f t="shared" si="23"/>
        <v>0</v>
      </c>
      <c r="AE161" s="333">
        <f t="shared" si="23"/>
        <v>0</v>
      </c>
      <c r="AF161" s="341">
        <f t="shared" si="23"/>
        <v>0</v>
      </c>
      <c r="AG161" s="341">
        <f t="shared" si="23"/>
        <v>0</v>
      </c>
      <c r="AH161" s="333">
        <f t="shared" si="23"/>
        <v>1487</v>
      </c>
      <c r="AI161" s="333">
        <f t="shared" si="23"/>
        <v>67173</v>
      </c>
      <c r="AJ161" s="333">
        <f t="shared" si="23"/>
        <v>4825</v>
      </c>
      <c r="AK161" s="333">
        <f t="shared" si="23"/>
        <v>17650</v>
      </c>
      <c r="AL161" s="333">
        <f t="shared" si="23"/>
        <v>0</v>
      </c>
      <c r="AM161" s="333">
        <f t="shared" si="23"/>
        <v>22327</v>
      </c>
      <c r="AN161" s="336">
        <f>SUM(C161:AM161)</f>
        <v>129281</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29709</v>
      </c>
      <c r="D163" s="333">
        <f t="shared" si="24"/>
        <v>4838</v>
      </c>
      <c r="E163" s="333">
        <f t="shared" si="24"/>
        <v>34893</v>
      </c>
      <c r="F163" s="333">
        <f t="shared" si="24"/>
        <v>10350</v>
      </c>
      <c r="G163" s="333">
        <f t="shared" si="24"/>
        <v>11626</v>
      </c>
      <c r="H163" s="333">
        <f t="shared" si="24"/>
        <v>1812</v>
      </c>
      <c r="I163" s="333">
        <f t="shared" si="24"/>
        <v>4781</v>
      </c>
      <c r="J163" s="333">
        <f t="shared" si="24"/>
        <v>9443</v>
      </c>
      <c r="K163" s="333">
        <f t="shared" si="24"/>
        <v>16999</v>
      </c>
      <c r="L163" s="333">
        <f t="shared" si="24"/>
        <v>26989</v>
      </c>
      <c r="M163" s="333">
        <f t="shared" si="24"/>
        <v>78</v>
      </c>
      <c r="N163" s="333">
        <f t="shared" si="24"/>
        <v>320147</v>
      </c>
      <c r="O163" s="333">
        <f t="shared" si="24"/>
        <v>0</v>
      </c>
      <c r="P163" s="333">
        <f t="shared" si="24"/>
        <v>0</v>
      </c>
      <c r="Q163" s="333">
        <f t="shared" si="24"/>
        <v>0</v>
      </c>
      <c r="R163" s="333">
        <f t="shared" si="24"/>
        <v>0</v>
      </c>
      <c r="S163" s="333">
        <f t="shared" si="24"/>
        <v>1663</v>
      </c>
      <c r="T163" s="333">
        <f t="shared" si="24"/>
        <v>0</v>
      </c>
      <c r="U163" s="333">
        <f t="shared" si="24"/>
        <v>58</v>
      </c>
      <c r="V163" s="333">
        <f t="shared" si="24"/>
        <v>0</v>
      </c>
      <c r="W163" s="333">
        <f t="shared" si="24"/>
        <v>0</v>
      </c>
      <c r="X163" s="333">
        <f t="shared" si="24"/>
        <v>0</v>
      </c>
      <c r="Y163" s="333">
        <f t="shared" si="24"/>
        <v>0</v>
      </c>
      <c r="Z163" s="333">
        <f t="shared" si="24"/>
        <v>0</v>
      </c>
      <c r="AA163" s="333">
        <f t="shared" si="24"/>
        <v>0</v>
      </c>
      <c r="AB163" s="333">
        <f t="shared" si="24"/>
        <v>13073</v>
      </c>
      <c r="AC163" s="333">
        <f t="shared" si="24"/>
        <v>0</v>
      </c>
      <c r="AD163" s="333">
        <f t="shared" si="24"/>
        <v>-121</v>
      </c>
      <c r="AE163" s="333">
        <f t="shared" si="24"/>
        <v>0</v>
      </c>
      <c r="AF163" s="333">
        <f t="shared" si="24"/>
        <v>972</v>
      </c>
      <c r="AG163" s="333">
        <f t="shared" si="24"/>
        <v>13335</v>
      </c>
      <c r="AH163" s="333">
        <f t="shared" si="24"/>
        <v>1487</v>
      </c>
      <c r="AI163" s="333">
        <f t="shared" si="24"/>
        <v>146758</v>
      </c>
      <c r="AJ163" s="333">
        <f t="shared" si="24"/>
        <v>5148</v>
      </c>
      <c r="AK163" s="333">
        <f t="shared" si="24"/>
        <v>17650</v>
      </c>
      <c r="AL163" s="333">
        <f t="shared" si="24"/>
        <v>0</v>
      </c>
      <c r="AM163" s="333">
        <f t="shared" si="24"/>
        <v>18233</v>
      </c>
      <c r="AN163" s="336">
        <f>SUM(C163:AM163)</f>
        <v>689921</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0:B150"/>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 activePane="bottomRight" state="frozen"/>
      <selection pane="topRight" activeCell="F1" sqref="F1"/>
      <selection pane="bottomLeft" activeCell="A4" sqref="A4"/>
      <selection pane="bottomRight" activeCell="F4" sqref="F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45" t="str">
        <f>"Balansstandenoverzicht gemeente "&amp;+'4.Informatie'!C6&amp;" ("&amp;'4.Informatie'!C7&amp;"): "&amp;"periode "&amp;'4.Informatie'!C10&amp;", jaar "&amp;'4.Informatie'!C8</f>
        <v>Balansstandenoverzicht gemeente Dordrecht (0505): periode 3, jaar 2017</v>
      </c>
      <c r="C1" s="445" t="str">
        <f>"Balansstandenoverzicht gemeente "&amp;+'4.Informatie'!D6&amp;" ("&amp;'4.Informatie'!D7&amp;"): "&amp;"jaar "&amp;'4.Informatie'!D8</f>
        <v xml:space="preserve">Balansstandenoverzicht gemeente  (): jaar </v>
      </c>
      <c r="D1" s="445" t="str">
        <f>"Balansstandenoverzicht gemeente "&amp;+'4.Informatie'!E6&amp;" ("&amp;'4.Informatie'!E7&amp;"): "&amp;"jaar "&amp;'4.Informatie'!E8</f>
        <v xml:space="preserve">Balansstandenoverzicht gemeente  (): jaar </v>
      </c>
      <c r="E1" s="445" t="str">
        <f>"Balansstandenoverzicht gemeente "&amp;+'4.Informatie'!F6&amp;" ("&amp;'4.Informatie'!F7&amp;"): "&amp;"jaar "&amp;'4.Informatie'!F8</f>
        <v xml:space="preserve">Balansstandenoverzicht gemeente  (): jaar </v>
      </c>
      <c r="F1" s="445" t="str">
        <f>"Balansstandenoverzicht gemeente "&amp;+'4.Informatie'!G6&amp;" ("&amp;'4.Informatie'!G7&amp;"): "&amp;"jaar "&amp;'4.Informatie'!G8</f>
        <v xml:space="preserve">Balansstandenoverzicht gemeente  (): jaar </v>
      </c>
      <c r="G1" s="445" t="str">
        <f>"Balansstandenoverzicht gemeente "&amp;+'4.Informatie'!H6&amp;" ("&amp;'4.Informatie'!H7&amp;"): "&amp;"jaar "&amp;'4.Informatie'!H8</f>
        <v xml:space="preserve">Balansstandenoverzicht gemeente  (): jaar </v>
      </c>
      <c r="H1" s="445" t="str">
        <f>"Balansstandenoverzicht gemeente "&amp;+'4.Informatie'!I6&amp;" ("&amp;'4.Informatie'!I7&amp;"): "&amp;"jaar "&amp;'4.Informatie'!I8</f>
        <v xml:space="preserve">Balansstandenoverzicht gemeente  (): jaar </v>
      </c>
      <c r="I1" s="445"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c r="G7" s="104"/>
      <c r="H7" s="103"/>
      <c r="I7" s="99"/>
      <c r="K7" s="215" t="s">
        <v>753</v>
      </c>
      <c r="L7" s="199"/>
    </row>
    <row r="8" spans="1:12" ht="12.45" x14ac:dyDescent="0.2">
      <c r="A8" s="86"/>
      <c r="B8" s="17" t="s">
        <v>170</v>
      </c>
      <c r="C8" s="101"/>
      <c r="D8" s="164" t="s">
        <v>59</v>
      </c>
      <c r="E8" s="198"/>
      <c r="F8" s="103"/>
      <c r="G8" s="104"/>
      <c r="H8" s="103"/>
      <c r="I8" s="99"/>
      <c r="K8" s="215" t="s">
        <v>753</v>
      </c>
    </row>
    <row r="9" spans="1:12" ht="12.45" x14ac:dyDescent="0.2">
      <c r="A9" s="86"/>
      <c r="B9" s="165" t="s">
        <v>180</v>
      </c>
      <c r="C9" s="101"/>
      <c r="D9" s="164" t="s">
        <v>278</v>
      </c>
      <c r="E9" s="198"/>
      <c r="F9" s="103"/>
      <c r="G9" s="104"/>
      <c r="H9" s="103"/>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c r="G11" s="104"/>
      <c r="H11" s="103"/>
      <c r="I11" s="99"/>
      <c r="K11" s="215" t="s">
        <v>753</v>
      </c>
    </row>
    <row r="12" spans="1:12" ht="12.45" x14ac:dyDescent="0.2">
      <c r="A12" s="86"/>
      <c r="B12" s="165" t="s">
        <v>173</v>
      </c>
      <c r="C12" s="101"/>
      <c r="D12" s="164" t="s">
        <v>62</v>
      </c>
      <c r="E12" s="198"/>
      <c r="F12" s="103"/>
      <c r="G12" s="104"/>
      <c r="H12" s="103"/>
      <c r="I12" s="99"/>
      <c r="K12" s="215" t="s">
        <v>753</v>
      </c>
    </row>
    <row r="13" spans="1:12" ht="12.45" x14ac:dyDescent="0.2">
      <c r="A13" s="86"/>
      <c r="B13" s="165" t="s">
        <v>174</v>
      </c>
      <c r="C13" s="101"/>
      <c r="D13" s="164" t="s">
        <v>64</v>
      </c>
      <c r="E13" s="198"/>
      <c r="F13" s="103"/>
      <c r="G13" s="104"/>
      <c r="H13" s="103"/>
      <c r="I13" s="99"/>
      <c r="K13" s="215" t="s">
        <v>753</v>
      </c>
    </row>
    <row r="14" spans="1:12" ht="12.45" x14ac:dyDescent="0.2">
      <c r="A14" s="86"/>
      <c r="B14" s="165" t="s">
        <v>175</v>
      </c>
      <c r="C14" s="101"/>
      <c r="D14" s="164" t="s">
        <v>66</v>
      </c>
      <c r="E14" s="198"/>
      <c r="F14" s="105"/>
      <c r="G14" s="104"/>
      <c r="H14" s="105"/>
      <c r="I14" s="99"/>
      <c r="K14" s="215" t="s">
        <v>753</v>
      </c>
    </row>
    <row r="15" spans="1:12" ht="12.45" x14ac:dyDescent="0.2">
      <c r="A15" s="86"/>
      <c r="B15" s="165" t="s">
        <v>176</v>
      </c>
      <c r="C15" s="101"/>
      <c r="D15" s="164" t="s">
        <v>68</v>
      </c>
      <c r="E15" s="198"/>
      <c r="F15" s="103"/>
      <c r="G15" s="104"/>
      <c r="H15" s="103"/>
      <c r="I15" s="99"/>
      <c r="K15" s="215" t="s">
        <v>753</v>
      </c>
    </row>
    <row r="16" spans="1:12" ht="12.45" x14ac:dyDescent="0.2">
      <c r="A16" s="86"/>
      <c r="B16" s="165" t="s">
        <v>177</v>
      </c>
      <c r="C16" s="101"/>
      <c r="D16" s="164" t="s">
        <v>70</v>
      </c>
      <c r="E16" s="198"/>
      <c r="F16" s="103"/>
      <c r="G16" s="104"/>
      <c r="H16" s="103"/>
      <c r="I16" s="99"/>
      <c r="K16" s="215" t="s">
        <v>753</v>
      </c>
    </row>
    <row r="17" spans="1:13" ht="12.45" x14ac:dyDescent="0.2">
      <c r="A17" s="86"/>
      <c r="B17" s="165" t="s">
        <v>178</v>
      </c>
      <c r="C17" s="101"/>
      <c r="D17" s="164" t="s">
        <v>72</v>
      </c>
      <c r="E17" s="198"/>
      <c r="F17" s="103"/>
      <c r="G17" s="104"/>
      <c r="H17" s="103"/>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c r="G19" s="104"/>
      <c r="H19" s="103"/>
      <c r="I19" s="99"/>
      <c r="K19" s="215" t="s">
        <v>754</v>
      </c>
    </row>
    <row r="20" spans="1:13" ht="12.45" x14ac:dyDescent="0.2">
      <c r="A20" s="86"/>
      <c r="B20" s="165" t="s">
        <v>143</v>
      </c>
      <c r="C20" s="101"/>
      <c r="D20" s="164" t="s">
        <v>76</v>
      </c>
      <c r="E20" s="198"/>
      <c r="F20" s="103"/>
      <c r="G20" s="104"/>
      <c r="H20" s="103"/>
      <c r="I20" s="99"/>
      <c r="K20" s="215" t="s">
        <v>754</v>
      </c>
    </row>
    <row r="21" spans="1:13" ht="12.45" x14ac:dyDescent="0.2">
      <c r="A21" s="86"/>
      <c r="B21" s="165" t="s">
        <v>144</v>
      </c>
      <c r="C21" s="101"/>
      <c r="D21" s="164" t="s">
        <v>78</v>
      </c>
      <c r="E21" s="198"/>
      <c r="F21" s="105"/>
      <c r="G21" s="104"/>
      <c r="H21" s="105"/>
      <c r="I21" s="99"/>
      <c r="K21" s="215" t="s">
        <v>754</v>
      </c>
    </row>
    <row r="22" spans="1:13" ht="12.45" x14ac:dyDescent="0.2">
      <c r="A22" s="86"/>
      <c r="B22" s="165" t="s">
        <v>145</v>
      </c>
      <c r="C22" s="101"/>
      <c r="D22" s="164" t="s">
        <v>80</v>
      </c>
      <c r="E22" s="198"/>
      <c r="F22" s="103"/>
      <c r="G22" s="104"/>
      <c r="H22" s="103"/>
      <c r="I22" s="99"/>
      <c r="K22" s="215" t="s">
        <v>754</v>
      </c>
      <c r="M22" s="40"/>
    </row>
    <row r="23" spans="1:13" ht="12.45" x14ac:dyDescent="0.2">
      <c r="A23" s="86"/>
      <c r="B23" s="165" t="s">
        <v>146</v>
      </c>
      <c r="C23" s="101"/>
      <c r="D23" s="164" t="s">
        <v>82</v>
      </c>
      <c r="E23" s="198"/>
      <c r="F23" s="103"/>
      <c r="G23" s="104"/>
      <c r="H23" s="103"/>
      <c r="I23" s="99"/>
      <c r="K23" s="215" t="s">
        <v>754</v>
      </c>
    </row>
    <row r="24" spans="1:13" ht="12.45" x14ac:dyDescent="0.2">
      <c r="A24" s="86"/>
      <c r="B24" s="165" t="s">
        <v>147</v>
      </c>
      <c r="C24" s="101"/>
      <c r="D24" s="164" t="s">
        <v>84</v>
      </c>
      <c r="E24" s="198"/>
      <c r="F24" s="103"/>
      <c r="G24" s="104"/>
      <c r="H24" s="103"/>
      <c r="I24" s="99"/>
      <c r="K24" s="215" t="s">
        <v>754</v>
      </c>
    </row>
    <row r="25" spans="1:13" ht="12.45" x14ac:dyDescent="0.2">
      <c r="A25" s="86"/>
      <c r="B25" s="165" t="s">
        <v>259</v>
      </c>
      <c r="C25" s="101"/>
      <c r="D25" s="164" t="s">
        <v>205</v>
      </c>
      <c r="E25" s="198"/>
      <c r="F25" s="103"/>
      <c r="G25" s="104"/>
      <c r="H25" s="103"/>
      <c r="I25" s="99"/>
      <c r="K25" s="215" t="s">
        <v>754</v>
      </c>
    </row>
    <row r="26" spans="1:13" ht="12.45" x14ac:dyDescent="0.2">
      <c r="A26" s="86"/>
      <c r="B26" s="165" t="s">
        <v>148</v>
      </c>
      <c r="C26" s="101"/>
      <c r="D26" s="164" t="s">
        <v>206</v>
      </c>
      <c r="E26" s="198"/>
      <c r="F26" s="103"/>
      <c r="G26" s="104"/>
      <c r="H26" s="103"/>
      <c r="I26" s="99"/>
      <c r="K26" s="215" t="s">
        <v>754</v>
      </c>
    </row>
    <row r="27" spans="1:13" ht="12.45" x14ac:dyDescent="0.2">
      <c r="A27" s="86"/>
      <c r="B27" s="157" t="s">
        <v>273</v>
      </c>
      <c r="C27" s="101"/>
      <c r="D27" s="164" t="s">
        <v>207</v>
      </c>
      <c r="E27" s="198"/>
      <c r="F27" s="103"/>
      <c r="G27" s="104"/>
      <c r="H27" s="103"/>
      <c r="I27" s="99"/>
      <c r="K27" s="215" t="s">
        <v>754</v>
      </c>
    </row>
    <row r="28" spans="1:13" ht="12.45" x14ac:dyDescent="0.2">
      <c r="A28" s="86"/>
      <c r="B28" s="157" t="s">
        <v>274</v>
      </c>
      <c r="C28" s="101"/>
      <c r="D28" s="164" t="s">
        <v>208</v>
      </c>
      <c r="E28" s="198"/>
      <c r="F28" s="103"/>
      <c r="G28" s="104"/>
      <c r="H28" s="103"/>
      <c r="I28" s="99"/>
      <c r="K28" s="215" t="s">
        <v>754</v>
      </c>
    </row>
    <row r="29" spans="1:13" ht="12.45" x14ac:dyDescent="0.2">
      <c r="A29" s="86"/>
      <c r="B29" s="157" t="s">
        <v>275</v>
      </c>
      <c r="C29" s="101"/>
      <c r="D29" s="164" t="s">
        <v>209</v>
      </c>
      <c r="E29" s="198"/>
      <c r="F29" s="103"/>
      <c r="G29" s="104"/>
      <c r="H29" s="103"/>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c r="G32" s="104"/>
      <c r="H32" s="103"/>
      <c r="I32" s="99"/>
      <c r="K32" s="215" t="s">
        <v>753</v>
      </c>
    </row>
    <row r="33" spans="1:11" ht="12.45" x14ac:dyDescent="0.2">
      <c r="A33" s="86"/>
      <c r="B33" s="165" t="s">
        <v>183</v>
      </c>
      <c r="C33" s="101"/>
      <c r="D33" s="164" t="s">
        <v>91</v>
      </c>
      <c r="E33" s="198"/>
      <c r="F33" s="103"/>
      <c r="G33" s="104"/>
      <c r="H33" s="103"/>
      <c r="I33" s="99"/>
      <c r="K33" s="215" t="s">
        <v>753</v>
      </c>
    </row>
    <row r="34" spans="1:11" ht="12.45" x14ac:dyDescent="0.2">
      <c r="A34" s="86"/>
      <c r="B34" s="165" t="s">
        <v>184</v>
      </c>
      <c r="C34" s="101"/>
      <c r="D34" s="164" t="s">
        <v>93</v>
      </c>
      <c r="E34" s="198"/>
      <c r="F34" s="103"/>
      <c r="G34" s="104"/>
      <c r="H34" s="103"/>
      <c r="I34" s="99"/>
      <c r="K34" s="215" t="s">
        <v>753</v>
      </c>
    </row>
    <row r="35" spans="1:11" ht="12.45" x14ac:dyDescent="0.2">
      <c r="A35" s="86"/>
      <c r="B35" s="165" t="s">
        <v>185</v>
      </c>
      <c r="C35" s="101"/>
      <c r="D35" s="164" t="s">
        <v>95</v>
      </c>
      <c r="E35" s="198"/>
      <c r="F35" s="105"/>
      <c r="G35" s="104"/>
      <c r="H35" s="105"/>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c r="G37" s="104"/>
      <c r="H37" s="105"/>
      <c r="I37" s="99"/>
      <c r="K37" s="215" t="s">
        <v>754</v>
      </c>
    </row>
    <row r="38" spans="1:11" ht="12.45" x14ac:dyDescent="0.2">
      <c r="A38" s="86"/>
      <c r="B38" s="165" t="s">
        <v>260</v>
      </c>
      <c r="C38" s="101"/>
      <c r="D38" s="164" t="s">
        <v>210</v>
      </c>
      <c r="E38" s="198"/>
      <c r="F38" s="103"/>
      <c r="G38" s="104"/>
      <c r="H38" s="103"/>
      <c r="I38" s="99"/>
      <c r="K38" s="215" t="s">
        <v>754</v>
      </c>
    </row>
    <row r="39" spans="1:11" ht="12.45" x14ac:dyDescent="0.2">
      <c r="A39" s="86"/>
      <c r="B39" s="165" t="s">
        <v>238</v>
      </c>
      <c r="C39" s="101"/>
      <c r="D39" s="164" t="s">
        <v>211</v>
      </c>
      <c r="E39" s="198"/>
      <c r="F39" s="103"/>
      <c r="G39" s="104"/>
      <c r="H39" s="103"/>
      <c r="I39" s="99"/>
      <c r="K39" s="215" t="s">
        <v>754</v>
      </c>
    </row>
    <row r="40" spans="1:11" ht="12.45" x14ac:dyDescent="0.2">
      <c r="A40" s="86"/>
      <c r="B40" s="165" t="s">
        <v>239</v>
      </c>
      <c r="C40" s="101"/>
      <c r="D40" s="164" t="s">
        <v>213</v>
      </c>
      <c r="E40" s="198"/>
      <c r="F40" s="103"/>
      <c r="G40" s="104"/>
      <c r="H40" s="103"/>
      <c r="I40" s="99"/>
      <c r="K40" s="215" t="s">
        <v>754</v>
      </c>
    </row>
    <row r="41" spans="1:11" ht="12.45" x14ac:dyDescent="0.2">
      <c r="A41" s="86"/>
      <c r="B41" s="165" t="s">
        <v>240</v>
      </c>
      <c r="C41" s="101"/>
      <c r="D41" s="164" t="s">
        <v>215</v>
      </c>
      <c r="E41" s="198"/>
      <c r="F41" s="103"/>
      <c r="G41" s="104"/>
      <c r="H41" s="103"/>
      <c r="I41" s="99"/>
      <c r="K41" s="215" t="s">
        <v>754</v>
      </c>
    </row>
    <row r="42" spans="1:11" ht="12.45" x14ac:dyDescent="0.2">
      <c r="A42" s="86"/>
      <c r="B42" s="165" t="s">
        <v>151</v>
      </c>
      <c r="C42" s="101"/>
      <c r="D42" s="164" t="s">
        <v>99</v>
      </c>
      <c r="E42" s="198"/>
      <c r="F42" s="103"/>
      <c r="G42" s="104"/>
      <c r="H42" s="103"/>
      <c r="I42" s="99"/>
      <c r="K42" s="215" t="s">
        <v>754</v>
      </c>
    </row>
    <row r="43" spans="1:11" ht="13.1" x14ac:dyDescent="0.25">
      <c r="A43" s="86"/>
      <c r="B43" s="157" t="s">
        <v>267</v>
      </c>
      <c r="C43" s="101"/>
      <c r="D43" s="164" t="s">
        <v>217</v>
      </c>
      <c r="E43" s="198"/>
      <c r="F43" s="105"/>
      <c r="G43" s="104"/>
      <c r="H43" s="105"/>
      <c r="I43" s="99"/>
      <c r="K43" s="215" t="s">
        <v>754</v>
      </c>
    </row>
    <row r="44" spans="1:11" ht="12.45" x14ac:dyDescent="0.2">
      <c r="A44" s="86"/>
      <c r="B44" s="157" t="s">
        <v>268</v>
      </c>
      <c r="C44" s="101"/>
      <c r="D44" s="164" t="s">
        <v>218</v>
      </c>
      <c r="E44" s="198"/>
      <c r="F44" s="105"/>
      <c r="G44" s="104"/>
      <c r="H44" s="105"/>
      <c r="I44" s="99"/>
      <c r="K44" s="215" t="s">
        <v>754</v>
      </c>
    </row>
    <row r="45" spans="1:11" ht="12.45" x14ac:dyDescent="0.2">
      <c r="A45" s="86"/>
      <c r="B45" s="165" t="s">
        <v>269</v>
      </c>
      <c r="C45" s="101"/>
      <c r="D45" s="164" t="s">
        <v>219</v>
      </c>
      <c r="E45" s="198"/>
      <c r="F45" s="105"/>
      <c r="G45" s="104"/>
      <c r="H45" s="105"/>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c r="G47" s="104"/>
      <c r="H47" s="103"/>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c r="G49" s="104"/>
      <c r="H49" s="103"/>
      <c r="I49" s="99"/>
      <c r="K49" s="215" t="s">
        <v>754</v>
      </c>
    </row>
    <row r="50" spans="1:11" ht="12.45" x14ac:dyDescent="0.2">
      <c r="A50" s="86"/>
      <c r="B50" s="158" t="s">
        <v>242</v>
      </c>
      <c r="C50" s="101"/>
      <c r="D50" s="164" t="s">
        <v>221</v>
      </c>
      <c r="E50" s="198"/>
      <c r="F50" s="103"/>
      <c r="G50" s="104"/>
      <c r="H50" s="103"/>
      <c r="I50" s="99"/>
      <c r="K50" s="215" t="s">
        <v>754</v>
      </c>
    </row>
    <row r="51" spans="1:11" ht="12.45" x14ac:dyDescent="0.2">
      <c r="A51" s="86"/>
      <c r="B51" s="158" t="s">
        <v>253</v>
      </c>
      <c r="C51" s="101"/>
      <c r="D51" s="164" t="s">
        <v>222</v>
      </c>
      <c r="E51" s="198"/>
      <c r="F51" s="103"/>
      <c r="G51" s="104"/>
      <c r="H51" s="103"/>
      <c r="I51" s="99"/>
      <c r="K51" s="215" t="s">
        <v>754</v>
      </c>
    </row>
    <row r="52" spans="1:11" ht="12.45" x14ac:dyDescent="0.2">
      <c r="A52" s="86"/>
      <c r="B52" s="158" t="s">
        <v>243</v>
      </c>
      <c r="C52" s="101"/>
      <c r="D52" s="164" t="s">
        <v>223</v>
      </c>
      <c r="E52" s="198"/>
      <c r="F52" s="105"/>
      <c r="G52" s="104"/>
      <c r="H52" s="105"/>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c r="G57" s="104"/>
      <c r="H57" s="105"/>
      <c r="I57" s="99"/>
      <c r="K57" s="215" t="s">
        <v>753</v>
      </c>
    </row>
    <row r="58" spans="1:11" ht="12.45" x14ac:dyDescent="0.2">
      <c r="A58" s="111"/>
      <c r="B58" s="165" t="s">
        <v>244</v>
      </c>
      <c r="C58" s="99"/>
      <c r="D58" s="164" t="s">
        <v>107</v>
      </c>
      <c r="E58" s="99"/>
      <c r="F58" s="103"/>
      <c r="G58" s="104"/>
      <c r="H58" s="103"/>
      <c r="I58" s="99"/>
      <c r="K58" s="215" t="s">
        <v>753</v>
      </c>
    </row>
    <row r="59" spans="1:11" ht="12.45" x14ac:dyDescent="0.2">
      <c r="A59" s="111"/>
      <c r="B59" s="165" t="s">
        <v>188</v>
      </c>
      <c r="C59" s="99"/>
      <c r="D59" s="164" t="s">
        <v>108</v>
      </c>
      <c r="E59" s="99"/>
      <c r="F59" s="103"/>
      <c r="G59" s="104"/>
      <c r="H59" s="103"/>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c r="G61" s="104"/>
      <c r="H61" s="103"/>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c r="G63" s="104"/>
      <c r="H63" s="105"/>
      <c r="I63" s="99"/>
      <c r="K63" s="215" t="s">
        <v>754</v>
      </c>
    </row>
    <row r="64" spans="1:11" ht="12.45" x14ac:dyDescent="0.2">
      <c r="A64" s="111"/>
      <c r="B64" s="165" t="s">
        <v>165</v>
      </c>
      <c r="C64" s="99"/>
      <c r="D64" s="164" t="s">
        <v>114</v>
      </c>
      <c r="E64" s="99"/>
      <c r="F64" s="103"/>
      <c r="G64" s="104"/>
      <c r="H64" s="103"/>
      <c r="I64" s="99"/>
      <c r="K64" s="215" t="s">
        <v>754</v>
      </c>
    </row>
    <row r="65" spans="1:12" ht="12.45" x14ac:dyDescent="0.2">
      <c r="A65" s="111"/>
      <c r="B65" s="165" t="s">
        <v>166</v>
      </c>
      <c r="C65" s="99"/>
      <c r="D65" s="164" t="s">
        <v>116</v>
      </c>
      <c r="E65" s="99"/>
      <c r="F65" s="103"/>
      <c r="G65" s="104"/>
      <c r="H65" s="103"/>
      <c r="I65" s="99"/>
      <c r="K65" s="215" t="s">
        <v>754</v>
      </c>
    </row>
    <row r="66" spans="1:12" ht="12.45" x14ac:dyDescent="0.2">
      <c r="A66" s="111"/>
      <c r="B66" s="165" t="s">
        <v>167</v>
      </c>
      <c r="C66" s="99"/>
      <c r="D66" s="164" t="s">
        <v>118</v>
      </c>
      <c r="E66" s="99"/>
      <c r="F66" s="103"/>
      <c r="G66" s="104"/>
      <c r="H66" s="103"/>
      <c r="I66" s="99"/>
      <c r="K66" s="215" t="s">
        <v>754</v>
      </c>
    </row>
    <row r="67" spans="1:12" ht="12.45" x14ac:dyDescent="0.2">
      <c r="A67" s="111"/>
      <c r="B67" s="165" t="s">
        <v>261</v>
      </c>
      <c r="C67" s="99"/>
      <c r="D67" s="164" t="s">
        <v>225</v>
      </c>
      <c r="E67" s="99"/>
      <c r="F67" s="103"/>
      <c r="G67" s="104"/>
      <c r="H67" s="103"/>
      <c r="I67" s="99"/>
      <c r="K67" s="215" t="s">
        <v>754</v>
      </c>
    </row>
    <row r="68" spans="1:12" ht="12.45" x14ac:dyDescent="0.2">
      <c r="A68" s="111"/>
      <c r="B68" s="165" t="s">
        <v>155</v>
      </c>
      <c r="C68" s="99"/>
      <c r="D68" s="164" t="s">
        <v>226</v>
      </c>
      <c r="E68" s="99"/>
      <c r="F68" s="103"/>
      <c r="G68" s="104"/>
      <c r="H68" s="103"/>
      <c r="I68" s="99"/>
      <c r="K68" s="215" t="s">
        <v>754</v>
      </c>
    </row>
    <row r="69" spans="1:12" ht="12.45" x14ac:dyDescent="0.2">
      <c r="A69" s="111"/>
      <c r="B69" s="165" t="s">
        <v>198</v>
      </c>
      <c r="C69" s="99"/>
      <c r="D69" s="164" t="s">
        <v>121</v>
      </c>
      <c r="E69" s="99"/>
      <c r="F69" s="103"/>
      <c r="G69" s="104"/>
      <c r="H69" s="103"/>
      <c r="I69" s="99"/>
      <c r="K69" s="215" t="s">
        <v>754</v>
      </c>
    </row>
    <row r="70" spans="1:12" ht="12.45" x14ac:dyDescent="0.2">
      <c r="A70" s="111"/>
      <c r="B70" s="165" t="s">
        <v>156</v>
      </c>
      <c r="C70" s="99"/>
      <c r="D70" s="164" t="s">
        <v>122</v>
      </c>
      <c r="E70" s="99"/>
      <c r="F70" s="103"/>
      <c r="G70" s="104"/>
      <c r="H70" s="103"/>
      <c r="I70" s="99"/>
      <c r="K70" s="215" t="s">
        <v>754</v>
      </c>
    </row>
    <row r="71" spans="1:12" ht="12.45" x14ac:dyDescent="0.2">
      <c r="A71" s="111"/>
      <c r="B71" s="165" t="s">
        <v>125</v>
      </c>
      <c r="C71" s="99"/>
      <c r="D71" s="164" t="s">
        <v>124</v>
      </c>
      <c r="E71" s="99"/>
      <c r="F71" s="103"/>
      <c r="G71" s="104"/>
      <c r="H71" s="103"/>
      <c r="I71" s="99"/>
      <c r="K71" s="215" t="s">
        <v>754</v>
      </c>
    </row>
    <row r="72" spans="1:12" ht="12.45" x14ac:dyDescent="0.2">
      <c r="A72" s="111"/>
      <c r="B72" s="202" t="s">
        <v>505</v>
      </c>
      <c r="C72" s="203"/>
      <c r="D72" s="164" t="s">
        <v>504</v>
      </c>
      <c r="E72" s="99"/>
      <c r="F72" s="103"/>
      <c r="G72" s="104"/>
      <c r="H72" s="103"/>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c r="G75" s="104"/>
      <c r="H75" s="103"/>
      <c r="I75" s="99"/>
      <c r="K75" s="215" t="s">
        <v>754</v>
      </c>
    </row>
    <row r="76" spans="1:12" ht="12.45" x14ac:dyDescent="0.2">
      <c r="A76" s="111"/>
      <c r="B76" s="165" t="s">
        <v>245</v>
      </c>
      <c r="C76" s="99"/>
      <c r="D76" s="164" t="s">
        <v>228</v>
      </c>
      <c r="E76" s="99"/>
      <c r="F76" s="103"/>
      <c r="G76" s="104"/>
      <c r="H76" s="103"/>
      <c r="I76" s="99"/>
      <c r="K76" s="215" t="s">
        <v>754</v>
      </c>
    </row>
    <row r="77" spans="1:12" ht="12.45" x14ac:dyDescent="0.2">
      <c r="A77" s="111"/>
      <c r="B77" s="157" t="s">
        <v>202</v>
      </c>
      <c r="C77" s="99"/>
      <c r="D77" s="164" t="s">
        <v>128</v>
      </c>
      <c r="E77" s="99"/>
      <c r="F77" s="103"/>
      <c r="G77" s="104"/>
      <c r="H77" s="103"/>
      <c r="I77" s="99"/>
      <c r="K77" s="215" t="s">
        <v>754</v>
      </c>
    </row>
    <row r="78" spans="1:12" ht="12.45" x14ac:dyDescent="0.2">
      <c r="A78" s="111"/>
      <c r="B78" s="165" t="s">
        <v>158</v>
      </c>
      <c r="C78" s="99"/>
      <c r="D78" s="164" t="s">
        <v>129</v>
      </c>
      <c r="E78" s="99"/>
      <c r="F78" s="103"/>
      <c r="G78" s="104"/>
      <c r="H78" s="103"/>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c r="G80" s="104"/>
      <c r="H80" s="103"/>
      <c r="I80" s="99"/>
      <c r="K80" s="215" t="s">
        <v>754</v>
      </c>
    </row>
    <row r="81" spans="1:12" ht="12.45" x14ac:dyDescent="0.2">
      <c r="A81" s="111"/>
      <c r="B81" s="165" t="s">
        <v>246</v>
      </c>
      <c r="C81" s="99"/>
      <c r="D81" s="164" t="s">
        <v>231</v>
      </c>
      <c r="E81" s="99"/>
      <c r="F81" s="103"/>
      <c r="G81" s="104"/>
      <c r="H81" s="103"/>
      <c r="I81" s="99"/>
      <c r="K81" s="215" t="s">
        <v>754</v>
      </c>
    </row>
    <row r="82" spans="1:12" ht="12.45" x14ac:dyDescent="0.2">
      <c r="A82" s="111"/>
      <c r="B82" s="165" t="s">
        <v>249</v>
      </c>
      <c r="C82" s="99"/>
      <c r="D82" s="164" t="s">
        <v>232</v>
      </c>
      <c r="E82" s="99"/>
      <c r="F82" s="103"/>
      <c r="G82" s="104"/>
      <c r="H82" s="103"/>
      <c r="I82" s="99"/>
      <c r="K82" s="215" t="s">
        <v>754</v>
      </c>
    </row>
    <row r="83" spans="1:12" ht="12.45" x14ac:dyDescent="0.2">
      <c r="A83" s="111"/>
      <c r="B83" s="158" t="s">
        <v>250</v>
      </c>
      <c r="C83" s="99"/>
      <c r="D83" s="164" t="s">
        <v>233</v>
      </c>
      <c r="E83" s="99"/>
      <c r="F83" s="103"/>
      <c r="G83" s="104"/>
      <c r="H83" s="103"/>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0</v>
      </c>
      <c r="G86" s="104"/>
      <c r="H86" s="137">
        <f>SUM(H7:H9,H11:H17,H19:H29,H32:H35,H37:H45,H47,H49:H52,)</f>
        <v>0</v>
      </c>
      <c r="I86" s="99"/>
      <c r="L86" s="199"/>
    </row>
    <row r="87" spans="1:12" ht="13.1" thickBot="1" x14ac:dyDescent="0.25">
      <c r="A87" s="129"/>
      <c r="B87" s="138" t="s">
        <v>192</v>
      </c>
      <c r="C87" s="135"/>
      <c r="D87" s="206" t="s">
        <v>193</v>
      </c>
      <c r="E87" s="207"/>
      <c r="F87" s="139">
        <f>SUM(F57:F59,F61,F63:F72,F75:F78,F80:F83,)</f>
        <v>0</v>
      </c>
      <c r="G87" s="140"/>
      <c r="H87" s="139">
        <f>SUM(H57:H59,H61,H63:H72,H75:H78,H80:H83,)</f>
        <v>0</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8" t="str">
        <f>"Verklaring Iv3 bij "&amp;IF('4.Informatie'!C10="","vul Periode in op tabblad 4.Informatie",IF('4.Informatie'!C10=0,"Begroting ",IF('4.Informatie'!C10=5,"Jaarrekening ","Kwartaallevering "))&amp;'4.Informatie'!C8&amp;","&amp;" gemeente "&amp;'4.Informatie'!C6)</f>
        <v>Verklaring Iv3 bij Kwartaallevering 2017, gemeente Dordrecht</v>
      </c>
      <c r="B1" s="448"/>
      <c r="C1" s="366"/>
      <c r="D1" s="366"/>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65" t="s">
        <v>585</v>
      </c>
      <c r="B4" s="365"/>
      <c r="C4" s="446"/>
      <c r="D4" s="446"/>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61" t="s">
        <v>195</v>
      </c>
      <c r="B7" s="361"/>
      <c r="C7" s="361"/>
      <c r="D7" s="361"/>
      <c r="H7" s="149"/>
    </row>
    <row r="8" spans="1:10" ht="7.55" customHeight="1" x14ac:dyDescent="0.2">
      <c r="A8" s="149"/>
      <c r="B8" s="149"/>
      <c r="C8" s="149"/>
      <c r="H8" s="149"/>
      <c r="I8" s="184"/>
    </row>
    <row r="9" spans="1:10" ht="25.55" customHeight="1" x14ac:dyDescent="0.2">
      <c r="A9" s="226" t="s">
        <v>15</v>
      </c>
      <c r="B9" s="365" t="s">
        <v>588</v>
      </c>
      <c r="C9" s="446"/>
      <c r="D9" s="446"/>
      <c r="H9" s="149"/>
      <c r="I9" s="149"/>
    </row>
    <row r="10" spans="1:10" ht="38.299999999999997" customHeight="1" x14ac:dyDescent="0.2">
      <c r="A10" s="117"/>
      <c r="B10" s="227" t="s">
        <v>589</v>
      </c>
      <c r="C10" s="365" t="s">
        <v>590</v>
      </c>
      <c r="D10" s="446"/>
      <c r="H10" s="149"/>
      <c r="I10" s="149"/>
    </row>
    <row r="11" spans="1:10" ht="38.299999999999997" customHeight="1" x14ac:dyDescent="0.2">
      <c r="A11" s="149"/>
      <c r="B11" s="227" t="s">
        <v>589</v>
      </c>
      <c r="C11" s="365" t="s">
        <v>591</v>
      </c>
      <c r="D11" s="446"/>
    </row>
    <row r="12" spans="1:10" ht="38.299999999999997" customHeight="1" x14ac:dyDescent="0.2">
      <c r="A12" s="149"/>
      <c r="B12" s="227" t="s">
        <v>589</v>
      </c>
      <c r="C12" s="365" t="s">
        <v>592</v>
      </c>
      <c r="D12" s="446"/>
    </row>
    <row r="13" spans="1:10" ht="64" customHeight="1" x14ac:dyDescent="0.2">
      <c r="A13" s="226" t="s">
        <v>15</v>
      </c>
      <c r="B13" s="447" t="s">
        <v>595</v>
      </c>
      <c r="C13" s="447"/>
      <c r="D13" s="447"/>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54" t="s">
        <v>546</v>
      </c>
      <c r="B1" s="455"/>
      <c r="C1" s="455"/>
      <c r="D1" s="455"/>
      <c r="E1" s="455"/>
    </row>
    <row r="2" spans="1:7" ht="7.55" customHeight="1" x14ac:dyDescent="0.2">
      <c r="A2" s="452"/>
      <c r="B2" s="361"/>
      <c r="C2" s="361"/>
      <c r="D2" s="361"/>
      <c r="E2" s="361"/>
    </row>
    <row r="3" spans="1:7" ht="38.299999999999997" customHeight="1" x14ac:dyDescent="0.25">
      <c r="A3" s="452" t="s">
        <v>739</v>
      </c>
      <c r="B3" s="361"/>
      <c r="C3" s="361"/>
      <c r="D3" s="361"/>
      <c r="E3" s="361"/>
    </row>
    <row r="4" spans="1:7" ht="7.55" customHeight="1" x14ac:dyDescent="0.2"/>
    <row r="5" spans="1:7" ht="76.75" customHeight="1" x14ac:dyDescent="0.2">
      <c r="A5" s="456" t="s">
        <v>750</v>
      </c>
      <c r="B5" s="388"/>
      <c r="C5" s="388"/>
      <c r="D5" s="388"/>
      <c r="E5" s="388"/>
    </row>
    <row r="6" spans="1:7" ht="7.55" customHeight="1" x14ac:dyDescent="0.2">
      <c r="A6" s="452"/>
      <c r="B6" s="361"/>
      <c r="C6" s="361"/>
      <c r="D6" s="361"/>
      <c r="E6" s="361"/>
    </row>
    <row r="7" spans="1:7" ht="51.05" customHeight="1" x14ac:dyDescent="0.2">
      <c r="A7" s="452" t="s">
        <v>740</v>
      </c>
      <c r="B7" s="361"/>
      <c r="C7" s="361"/>
      <c r="D7" s="361"/>
      <c r="E7" s="361"/>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nvt</v>
      </c>
      <c r="E12" s="251" t="str">
        <f>+D29</f>
        <v>-</v>
      </c>
      <c r="F12" s="236" t="s">
        <v>744</v>
      </c>
      <c r="G12" s="248"/>
    </row>
    <row r="13" spans="1:7" x14ac:dyDescent="0.2">
      <c r="A13" s="248"/>
      <c r="B13" s="250">
        <v>2</v>
      </c>
      <c r="C13" s="235" t="s">
        <v>727</v>
      </c>
      <c r="D13" s="252" t="str">
        <f>+D82</f>
        <v>nvt</v>
      </c>
      <c r="E13" s="251" t="str">
        <f>+F81</f>
        <v>-</v>
      </c>
      <c r="F13" s="252" t="s">
        <v>744</v>
      </c>
      <c r="G13" s="248"/>
    </row>
    <row r="14" spans="1:7" x14ac:dyDescent="0.2">
      <c r="A14" s="248"/>
      <c r="B14" s="250">
        <v>3</v>
      </c>
      <c r="C14" s="235" t="s">
        <v>627</v>
      </c>
      <c r="D14" s="252" t="str">
        <f>+D152</f>
        <v>nvt</v>
      </c>
      <c r="E14" s="251" t="str">
        <f>+K151</f>
        <v>-</v>
      </c>
      <c r="F14" s="252" t="s">
        <v>745</v>
      </c>
      <c r="G14" s="248"/>
    </row>
    <row r="15" spans="1:7" x14ac:dyDescent="0.2">
      <c r="A15" s="248"/>
      <c r="B15" s="250">
        <v>4</v>
      </c>
      <c r="C15" s="235" t="s">
        <v>628</v>
      </c>
      <c r="D15" s="252" t="str">
        <f>+D166</f>
        <v>nvt</v>
      </c>
      <c r="E15" s="251" t="str">
        <f>+F165</f>
        <v>-</v>
      </c>
      <c r="F15" s="252" t="s">
        <v>744</v>
      </c>
      <c r="G15" s="248"/>
    </row>
    <row r="16" spans="1:7" x14ac:dyDescent="0.2">
      <c r="A16" s="248"/>
      <c r="B16" s="250">
        <v>5</v>
      </c>
      <c r="C16" s="235" t="s">
        <v>629</v>
      </c>
      <c r="D16" s="252" t="str">
        <f>+D180</f>
        <v>nvt</v>
      </c>
      <c r="E16" s="251" t="str">
        <f>+F179</f>
        <v>-</v>
      </c>
      <c r="F16" s="252" t="s">
        <v>744</v>
      </c>
      <c r="G16" s="248"/>
    </row>
    <row r="17" spans="1:7" x14ac:dyDescent="0.2">
      <c r="A17" s="248"/>
      <c r="B17" s="250">
        <v>6</v>
      </c>
      <c r="C17" s="235" t="s">
        <v>630</v>
      </c>
      <c r="D17" s="252" t="str">
        <f>+D189</f>
        <v>voldoende</v>
      </c>
      <c r="E17" s="278">
        <f>+F187</f>
        <v>8</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nvt</v>
      </c>
      <c r="E20" s="278" t="str">
        <f>+F215</f>
        <v>-</v>
      </c>
      <c r="F20" s="254" t="s">
        <v>744</v>
      </c>
      <c r="G20" s="248"/>
    </row>
    <row r="21" spans="1:7" ht="13.1" x14ac:dyDescent="0.25">
      <c r="A21" s="248"/>
      <c r="B21" s="255"/>
      <c r="C21" s="237" t="s">
        <v>633</v>
      </c>
      <c r="D21" s="453" t="str">
        <f>+IF(OR(D12="onvoldoende",D13="onvoldoende",D14="onvoldoende",D15="onvoldoende",D16="onvoldoende",D17="onvoldoende",D18="onvoldoende",D19="onvoldoende",D20="onvoldoende"),"onvoldoende","voldoende")</f>
        <v>voldoende</v>
      </c>
      <c r="E21" s="453"/>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50" t="str">
        <f>IF(VLOOKUP($A$25,'4.Informatie'!$B:$I,2,FALSE)="Begroting","-",SUM('5.Verdelingsmatrix lasten'!$C$163:$AE$163))</f>
        <v>-</v>
      </c>
      <c r="E25" s="450"/>
      <c r="F25" s="248"/>
    </row>
    <row r="26" spans="1:7" x14ac:dyDescent="0.2">
      <c r="A26" s="248"/>
      <c r="B26" s="235" t="s">
        <v>637</v>
      </c>
      <c r="C26" s="235" t="s">
        <v>638</v>
      </c>
      <c r="D26" s="450" t="str">
        <f>IF(VLOOKUP($A$25,'4.Informatie'!$B:$I,2,FALSE)="Begroting","-",SUM('6.Verdelingsmatrix baten'!$C$163:$AG$163)-'9.Eindoordeel'!$D$25)</f>
        <v>-</v>
      </c>
      <c r="E26" s="450"/>
      <c r="F26" s="248"/>
    </row>
    <row r="27" spans="1:7" x14ac:dyDescent="0.2">
      <c r="A27" s="248"/>
      <c r="B27" s="235" t="s">
        <v>639</v>
      </c>
      <c r="C27" s="235" t="s">
        <v>640</v>
      </c>
      <c r="D27" s="450" t="str">
        <f>IF(VLOOKUP($A$25,'4.Informatie'!$B:$I,2,FALSE)="Begroting","-",'5.Verdelingsmatrix lasten'!$AF$163-'6.Verdelingsmatrix baten'!$AH$163)</f>
        <v>-</v>
      </c>
      <c r="E27" s="450"/>
      <c r="F27" s="248"/>
    </row>
    <row r="28" spans="1:7" x14ac:dyDescent="0.2">
      <c r="A28" s="248"/>
      <c r="B28" s="235" t="s">
        <v>728</v>
      </c>
      <c r="C28" s="235" t="s">
        <v>641</v>
      </c>
      <c r="D28" s="450" t="str">
        <f>IF(VLOOKUP($A$25,'4.Informatie'!$B:$I,2,FALSE)="Begroting","-",ABS(D26-D27))</f>
        <v>-</v>
      </c>
      <c r="E28" s="450"/>
      <c r="F28" s="248"/>
    </row>
    <row r="29" spans="1:7" x14ac:dyDescent="0.2">
      <c r="A29" s="248"/>
      <c r="B29" s="235" t="s">
        <v>642</v>
      </c>
      <c r="C29" s="235" t="s">
        <v>643</v>
      </c>
      <c r="D29" s="451" t="str">
        <f>IF(VLOOKUP($A$25,'4.Informatie'!$B:$I,2,FALSE)="Begroting","-",IF(ISERROR(D28/D25),1,D28/D25))</f>
        <v>-</v>
      </c>
      <c r="E29" s="451"/>
      <c r="F29" s="248"/>
    </row>
    <row r="30" spans="1:7" ht="13.1" x14ac:dyDescent="0.25">
      <c r="A30" s="248"/>
      <c r="B30" s="258"/>
      <c r="C30" s="239" t="s">
        <v>644</v>
      </c>
      <c r="D30" s="449" t="str">
        <f>IF(VLOOKUP($A$25,'4.Informatie'!$B:$I,2,FALSE)&lt;&gt;"Begroting",IF(D29&lt;=0.01,"voldoende","onvoldoende"),"nvt")</f>
        <v>nvt</v>
      </c>
      <c r="E30" s="449"/>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t="str">
        <f>IF(VLOOKUP($A$34,'4.Informatie'!$B:$I,2,FALSE)="Begroting","-",SUM(F36:F78))</f>
        <v>-</v>
      </c>
      <c r="G79" s="248"/>
    </row>
    <row r="80" spans="1:7" x14ac:dyDescent="0.2">
      <c r="A80" s="248"/>
      <c r="B80" s="258" t="s">
        <v>637</v>
      </c>
      <c r="C80" s="239" t="s">
        <v>636</v>
      </c>
      <c r="D80" s="261"/>
      <c r="E80" s="261"/>
      <c r="F80" s="253" t="str">
        <f>$D$25</f>
        <v>-</v>
      </c>
      <c r="G80" s="248"/>
    </row>
    <row r="81" spans="1:12" x14ac:dyDescent="0.2">
      <c r="A81" s="248"/>
      <c r="B81" s="258" t="s">
        <v>650</v>
      </c>
      <c r="C81" s="239" t="s">
        <v>643</v>
      </c>
      <c r="D81" s="265"/>
      <c r="E81" s="265"/>
      <c r="F81" s="266" t="str">
        <f>IF(VLOOKUP($A$34,'4.Informatie'!$B:$I,2,FALSE)="Begroting","-",IF(ISERROR(F79/F80),1,F79/F80))</f>
        <v>-</v>
      </c>
      <c r="G81" s="248"/>
    </row>
    <row r="82" spans="1:12" ht="13.1" x14ac:dyDescent="0.25">
      <c r="A82" s="248"/>
      <c r="B82" s="258"/>
      <c r="C82" s="239" t="s">
        <v>644</v>
      </c>
      <c r="D82" s="449" t="str">
        <f>IF(VLOOKUP($A$34,'4.Informatie'!$B:$I,2,FALSE)&lt;&gt;"Begroting",IF(F81&lt;=0.01,"voldoende","onvoldoende"),"nvt")</f>
        <v>nvt</v>
      </c>
      <c r="E82" s="449"/>
      <c r="F82" s="449"/>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0</v>
      </c>
      <c r="E89" s="261">
        <f>+VLOOKUP($C89,'7.Balansstanden'!$D:$H,5,FALSE)</f>
        <v>0</v>
      </c>
      <c r="F89" s="261">
        <f t="shared" ref="F89:F126" si="1">+E89-D89</f>
        <v>0</v>
      </c>
      <c r="G89" s="261">
        <f>+VLOOKUP($C89,'5.Verdelingsmatrix lasten'!$A:$AL,38,FALSE)</f>
        <v>-20</v>
      </c>
      <c r="H89" s="261">
        <f>+VLOOKUP($C89,'6.Verdelingsmatrix baten'!$A:$AN,40,FALSE)</f>
        <v>-239</v>
      </c>
      <c r="I89" s="261">
        <f t="shared" ref="I89:I126" si="2">+G89-H89</f>
        <v>219</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0</v>
      </c>
      <c r="E90" s="261">
        <f>+VLOOKUP($C90,'7.Balansstanden'!$D:$H,5,FALSE)</f>
        <v>0</v>
      </c>
      <c r="F90" s="261">
        <f t="shared" si="1"/>
        <v>0</v>
      </c>
      <c r="G90" s="261">
        <f>+VLOOKUP($C90,'5.Verdelingsmatrix lasten'!$A:$AL,38,FALSE)</f>
        <v>0</v>
      </c>
      <c r="H90" s="261">
        <f>+VLOOKUP($C90,'6.Verdelingsmatrix baten'!$A:$AN,40,FALSE)</f>
        <v>158</v>
      </c>
      <c r="I90" s="261">
        <f t="shared" si="2"/>
        <v>-158</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0</v>
      </c>
      <c r="E91" s="261">
        <f>+VLOOKUP($C91,'7.Balansstanden'!$D:$H,5,FALSE)</f>
        <v>0</v>
      </c>
      <c r="F91" s="261">
        <f t="shared" si="1"/>
        <v>0</v>
      </c>
      <c r="G91" s="261">
        <f>+VLOOKUP($C91,'5.Verdelingsmatrix lasten'!$A:$AL,38,FALSE)</f>
        <v>-9125</v>
      </c>
      <c r="H91" s="261">
        <f>+VLOOKUP($C91,'6.Verdelingsmatrix baten'!$A:$AN,40,FALSE)</f>
        <v>-79</v>
      </c>
      <c r="I91" s="261">
        <f t="shared" si="2"/>
        <v>-9046</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0</v>
      </c>
      <c r="E92" s="261">
        <f>+VLOOKUP($C92,'7.Balansstanden'!$D:$H,5,FALSE)</f>
        <v>0</v>
      </c>
      <c r="F92" s="261">
        <f t="shared" si="1"/>
        <v>0</v>
      </c>
      <c r="G92" s="261">
        <f>+VLOOKUP($C92,'5.Verdelingsmatrix lasten'!$A:$AL,38,FALSE)</f>
        <v>-453</v>
      </c>
      <c r="H92" s="261">
        <f>+VLOOKUP($C92,'6.Verdelingsmatrix baten'!$A:$AN,40,FALSE)</f>
        <v>544</v>
      </c>
      <c r="I92" s="261">
        <f t="shared" si="2"/>
        <v>-997</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0</v>
      </c>
      <c r="E93" s="261">
        <f>+VLOOKUP($C93,'7.Balansstanden'!$D:$H,5,FALSE)</f>
        <v>0</v>
      </c>
      <c r="F93" s="261">
        <f t="shared" si="1"/>
        <v>0</v>
      </c>
      <c r="G93" s="261">
        <f>+VLOOKUP($C93,'5.Verdelingsmatrix lasten'!$A:$AL,38,FALSE)</f>
        <v>-550</v>
      </c>
      <c r="H93" s="261">
        <f>+VLOOKUP($C93,'6.Verdelingsmatrix baten'!$A:$AN,40,FALSE)</f>
        <v>7577</v>
      </c>
      <c r="I93" s="261">
        <f t="shared" si="2"/>
        <v>-8127</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0</v>
      </c>
      <c r="E94" s="261">
        <f>+VLOOKUP($C94,'7.Balansstanden'!$D:$H,5,FALSE)</f>
        <v>0</v>
      </c>
      <c r="F94" s="261">
        <f t="shared" si="1"/>
        <v>0</v>
      </c>
      <c r="G94" s="261">
        <f>+VLOOKUP($C94,'5.Verdelingsmatrix lasten'!$A:$AL,38,FALSE)</f>
        <v>31016</v>
      </c>
      <c r="H94" s="261">
        <f>+VLOOKUP($C94,'6.Verdelingsmatrix baten'!$A:$AN,40,FALSE)</f>
        <v>19908</v>
      </c>
      <c r="I94" s="261">
        <f t="shared" si="2"/>
        <v>11108</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0</v>
      </c>
      <c r="E95" s="261">
        <f>+VLOOKUP($C95,'7.Balansstanden'!$D:$H,5,FALSE)</f>
        <v>0</v>
      </c>
      <c r="F95" s="261">
        <f t="shared" si="1"/>
        <v>0</v>
      </c>
      <c r="G95" s="261">
        <f>+VLOOKUP($C95,'5.Verdelingsmatrix lasten'!$A:$AL,38,FALSE)</f>
        <v>15</v>
      </c>
      <c r="H95" s="261">
        <f>+VLOOKUP($C95,'6.Verdelingsmatrix baten'!$A:$AN,40,FALSE)</f>
        <v>171</v>
      </c>
      <c r="I95" s="261">
        <f t="shared" si="2"/>
        <v>-156</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0</v>
      </c>
      <c r="E96" s="261">
        <f>+VLOOKUP($C96,'7.Balansstanden'!$D:$H,5,FALSE)</f>
        <v>0</v>
      </c>
      <c r="F96" s="261">
        <f t="shared" si="1"/>
        <v>0</v>
      </c>
      <c r="G96" s="261">
        <f>+VLOOKUP($C96,'5.Verdelingsmatrix lasten'!$A:$AL,38,FALSE)</f>
        <v>3365</v>
      </c>
      <c r="H96" s="261">
        <f>+VLOOKUP($C96,'6.Verdelingsmatrix baten'!$A:$AN,40,FALSE)</f>
        <v>3529</v>
      </c>
      <c r="I96" s="261">
        <f t="shared" si="2"/>
        <v>-164</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0</v>
      </c>
      <c r="E97" s="261">
        <f>+VLOOKUP($C97,'7.Balansstanden'!$D:$H,5,FALSE)</f>
        <v>0</v>
      </c>
      <c r="F97" s="261">
        <f t="shared" si="1"/>
        <v>0</v>
      </c>
      <c r="G97" s="261">
        <f>+VLOOKUP($C97,'5.Verdelingsmatrix lasten'!$A:$AL,38,FALSE)</f>
        <v>1884</v>
      </c>
      <c r="H97" s="261">
        <f>+VLOOKUP($C97,'6.Verdelingsmatrix baten'!$A:$AN,40,FALSE)</f>
        <v>1628</v>
      </c>
      <c r="I97" s="261">
        <f t="shared" si="2"/>
        <v>256</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0</v>
      </c>
      <c r="E98" s="268">
        <f>+VLOOKUP($C98,'7.Balansstanden'!$D:$H,5,FALSE)</f>
        <v>0</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0</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0</v>
      </c>
      <c r="E101" s="268">
        <f>+VLOOKUP($C101,'7.Balansstanden'!$D:$H,5,FALSE)</f>
        <v>0</v>
      </c>
      <c r="F101" s="268">
        <f t="shared" si="1"/>
        <v>0</v>
      </c>
      <c r="G101" s="268">
        <f>+VLOOKUP($C101,'5.Verdelingsmatrix lasten'!$A:$AL,38,FALSE)</f>
        <v>0</v>
      </c>
      <c r="H101" s="268">
        <f>+VLOOKUP($C101,'6.Verdelingsmatrix baten'!$A:$AN,40,FALSE)</f>
        <v>924</v>
      </c>
      <c r="I101" s="268">
        <f t="shared" si="2"/>
        <v>-924</v>
      </c>
      <c r="J101" s="268">
        <f t="shared" si="3"/>
        <v>924</v>
      </c>
      <c r="K101" s="268">
        <f t="shared" si="4"/>
        <v>0</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0</v>
      </c>
      <c r="E103" s="268">
        <f>+VLOOKUP($C103,'7.Balansstanden'!$D:$H,5,FALSE)</f>
        <v>0</v>
      </c>
      <c r="F103" s="268">
        <f t="shared" si="1"/>
        <v>0</v>
      </c>
      <c r="G103" s="268">
        <f>+VLOOKUP($C103,'5.Verdelingsmatrix lasten'!$A:$AL,38,FALSE)</f>
        <v>0</v>
      </c>
      <c r="H103" s="268">
        <f>+VLOOKUP($C103,'6.Verdelingsmatrix baten'!$A:$AN,40,FALSE)</f>
        <v>0</v>
      </c>
      <c r="I103" s="268">
        <f t="shared" si="2"/>
        <v>0</v>
      </c>
      <c r="J103" s="268">
        <f t="shared" si="3"/>
        <v>0</v>
      </c>
      <c r="K103" s="268">
        <f t="shared" si="4"/>
        <v>0</v>
      </c>
      <c r="L103" s="248"/>
    </row>
    <row r="104" spans="1:12" x14ac:dyDescent="0.2">
      <c r="A104" s="248"/>
      <c r="B104" s="258"/>
      <c r="C104" s="250" t="s">
        <v>205</v>
      </c>
      <c r="D104" s="268">
        <f>+VLOOKUP($C104,'7.Balansstanden'!$D:$H,3,FALSE)</f>
        <v>0</v>
      </c>
      <c r="E104" s="268">
        <f>+VLOOKUP($C104,'7.Balansstanden'!$D:$H,5,FALSE)</f>
        <v>0</v>
      </c>
      <c r="F104" s="268">
        <f t="shared" si="1"/>
        <v>0</v>
      </c>
      <c r="G104" s="268">
        <f>+VLOOKUP($C104,'5.Verdelingsmatrix lasten'!$A:$AL,38,FALSE)</f>
        <v>0</v>
      </c>
      <c r="H104" s="268">
        <f>+VLOOKUP($C104,'6.Verdelingsmatrix baten'!$A:$AN,40,FALSE)</f>
        <v>0</v>
      </c>
      <c r="I104" s="268">
        <f t="shared" si="2"/>
        <v>0</v>
      </c>
      <c r="J104" s="268">
        <f t="shared" si="3"/>
        <v>0</v>
      </c>
      <c r="K104" s="268">
        <f t="shared" si="4"/>
        <v>0</v>
      </c>
      <c r="L104" s="248"/>
    </row>
    <row r="105" spans="1:12" x14ac:dyDescent="0.2">
      <c r="A105" s="248"/>
      <c r="B105" s="258"/>
      <c r="C105" s="250" t="s">
        <v>206</v>
      </c>
      <c r="D105" s="268">
        <f>+VLOOKUP($C105,'7.Balansstanden'!$D:$H,3,FALSE)</f>
        <v>0</v>
      </c>
      <c r="E105" s="268">
        <f>+VLOOKUP($C105,'7.Balansstanden'!$D:$H,5,FALSE)</f>
        <v>0</v>
      </c>
      <c r="F105" s="268">
        <f t="shared" si="1"/>
        <v>0</v>
      </c>
      <c r="G105" s="268">
        <f>+VLOOKUP($C105,'5.Verdelingsmatrix lasten'!$A:$AL,38,FALSE)</f>
        <v>0</v>
      </c>
      <c r="H105" s="268">
        <f>+VLOOKUP($C105,'6.Verdelingsmatrix baten'!$A:$AN,40,FALSE)</f>
        <v>563</v>
      </c>
      <c r="I105" s="268">
        <f t="shared" si="2"/>
        <v>-563</v>
      </c>
      <c r="J105" s="268">
        <f t="shared" si="3"/>
        <v>563</v>
      </c>
      <c r="K105" s="268">
        <f t="shared" si="4"/>
        <v>0</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0</v>
      </c>
      <c r="E108" s="268">
        <f>+VLOOKUP($C108,'7.Balansstanden'!$D:$H,5,FALSE)</f>
        <v>0</v>
      </c>
      <c r="F108" s="268">
        <f t="shared" si="1"/>
        <v>0</v>
      </c>
      <c r="G108" s="268">
        <f>+VLOOKUP($C108,'5.Verdelingsmatrix lasten'!$A:$AL,38,FALSE)</f>
        <v>0</v>
      </c>
      <c r="H108" s="268">
        <f>+VLOOKUP($C108,'6.Verdelingsmatrix baten'!$A:$AN,40,FALSE)</f>
        <v>0</v>
      </c>
      <c r="I108" s="268">
        <f t="shared" si="2"/>
        <v>0</v>
      </c>
      <c r="J108" s="268">
        <f t="shared" si="3"/>
        <v>0</v>
      </c>
      <c r="K108" s="268">
        <f t="shared" si="4"/>
        <v>0</v>
      </c>
      <c r="L108" s="248"/>
    </row>
    <row r="109" spans="1:12" x14ac:dyDescent="0.2">
      <c r="A109" s="248"/>
      <c r="B109" s="258"/>
      <c r="C109" s="250" t="s">
        <v>89</v>
      </c>
      <c r="D109" s="261">
        <f>+VLOOKUP($C109,'7.Balansstanden'!$D:$H,3,FALSE)</f>
        <v>0</v>
      </c>
      <c r="E109" s="261">
        <f>+VLOOKUP($C109,'7.Balansstanden'!$D:$H,5,FALSE)</f>
        <v>0</v>
      </c>
      <c r="F109" s="261">
        <f t="shared" si="1"/>
        <v>0</v>
      </c>
      <c r="G109" s="261">
        <f>+VLOOKUP($C109,'5.Verdelingsmatrix lasten'!$A:$AL,38,FALSE)</f>
        <v>0</v>
      </c>
      <c r="H109" s="261">
        <f>+VLOOKUP($C109,'6.Verdelingsmatrix baten'!$A:$AN,40,FALSE)</f>
        <v>0</v>
      </c>
      <c r="I109" s="261">
        <f t="shared" si="2"/>
        <v>0</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0</v>
      </c>
      <c r="E110" s="261">
        <f>+VLOOKUP($C110,'7.Balansstanden'!$D:$H,5,FALSE)</f>
        <v>0</v>
      </c>
      <c r="F110" s="261">
        <f t="shared" si="1"/>
        <v>0</v>
      </c>
      <c r="G110" s="261">
        <f>+VLOOKUP($C110,'5.Verdelingsmatrix lasten'!$A:$AL,38,FALSE)</f>
        <v>30179</v>
      </c>
      <c r="H110" s="261">
        <f>+VLOOKUP($C110,'6.Verdelingsmatrix baten'!$A:$AN,40,FALSE)</f>
        <v>22599</v>
      </c>
      <c r="I110" s="261">
        <f t="shared" si="2"/>
        <v>7580</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0</v>
      </c>
      <c r="E111" s="261">
        <f>+VLOOKUP($C111,'7.Balansstanden'!$D:$H,5,FALSE)</f>
        <v>0</v>
      </c>
      <c r="F111" s="261">
        <f t="shared" si="1"/>
        <v>0</v>
      </c>
      <c r="G111" s="261">
        <f>+VLOOKUP($C111,'5.Verdelingsmatrix lasten'!$A:$AL,38,FALSE)</f>
        <v>0</v>
      </c>
      <c r="H111" s="261">
        <f>+VLOOKUP($C111,'6.Verdelingsmatrix baten'!$A:$AN,40,FALSE)</f>
        <v>0</v>
      </c>
      <c r="I111" s="261">
        <f t="shared" si="2"/>
        <v>0</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0</v>
      </c>
      <c r="E112" s="261">
        <f>+VLOOKUP($C112,'7.Balansstanden'!$D:$H,5,FALSE)</f>
        <v>0</v>
      </c>
      <c r="F112" s="261">
        <f t="shared" si="1"/>
        <v>0</v>
      </c>
      <c r="G112" s="261">
        <f>+VLOOKUP($C112,'5.Verdelingsmatrix lasten'!$A:$AL,38,FALSE)</f>
        <v>0</v>
      </c>
      <c r="H112" s="261">
        <f>+VLOOKUP($C112,'6.Verdelingsmatrix baten'!$A:$AN,40,FALSE)</f>
        <v>0</v>
      </c>
      <c r="I112" s="261">
        <f t="shared" si="2"/>
        <v>0</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0</v>
      </c>
      <c r="E113" s="268">
        <f>+VLOOKUP($C113,'7.Balansstanden'!$D:$H,5,FALSE)</f>
        <v>0</v>
      </c>
      <c r="F113" s="268">
        <f t="shared" si="1"/>
        <v>0</v>
      </c>
      <c r="G113" s="268">
        <f>+VLOOKUP($C113,'5.Verdelingsmatrix lasten'!$A:$AL,38,FALSE)</f>
        <v>0</v>
      </c>
      <c r="H113" s="268">
        <f>+VLOOKUP($C113,'6.Verdelingsmatrix baten'!$A:$AN,40,FALSE)</f>
        <v>0</v>
      </c>
      <c r="I113" s="268">
        <f t="shared" si="2"/>
        <v>0</v>
      </c>
      <c r="J113" s="268">
        <f t="shared" si="3"/>
        <v>0</v>
      </c>
      <c r="K113" s="268">
        <f t="shared" si="4"/>
        <v>0</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0</v>
      </c>
      <c r="E116" s="268">
        <f>+VLOOKUP($C116,'7.Balansstanden'!$D:$H,5,FALSE)</f>
        <v>0</v>
      </c>
      <c r="F116" s="268">
        <f t="shared" si="1"/>
        <v>0</v>
      </c>
      <c r="G116" s="268">
        <f>+VLOOKUP($C116,'5.Verdelingsmatrix lasten'!$A:$AL,38,FALSE)</f>
        <v>0</v>
      </c>
      <c r="H116" s="268">
        <f>+VLOOKUP($C116,'6.Verdelingsmatrix baten'!$A:$AN,40,FALSE)</f>
        <v>0</v>
      </c>
      <c r="I116" s="268">
        <f t="shared" si="2"/>
        <v>0</v>
      </c>
      <c r="J116" s="268">
        <f t="shared" si="3"/>
        <v>0</v>
      </c>
      <c r="K116" s="268">
        <f t="shared" si="4"/>
        <v>0</v>
      </c>
      <c r="L116" s="248"/>
    </row>
    <row r="117" spans="1:12" x14ac:dyDescent="0.2">
      <c r="A117" s="248"/>
      <c r="B117" s="258"/>
      <c r="C117" s="250" t="s">
        <v>215</v>
      </c>
      <c r="D117" s="268">
        <f>+VLOOKUP($C117,'7.Balansstanden'!$D:$H,3,FALSE)</f>
        <v>0</v>
      </c>
      <c r="E117" s="268">
        <f>+VLOOKUP($C117,'7.Balansstanden'!$D:$H,5,FALSE)</f>
        <v>0</v>
      </c>
      <c r="F117" s="268">
        <f t="shared" si="1"/>
        <v>0</v>
      </c>
      <c r="G117" s="268">
        <f>+VLOOKUP($C117,'5.Verdelingsmatrix lasten'!$A:$AL,38,FALSE)</f>
        <v>0</v>
      </c>
      <c r="H117" s="268">
        <f>+VLOOKUP($C117,'6.Verdelingsmatrix baten'!$A:$AN,40,FALSE)</f>
        <v>0</v>
      </c>
      <c r="I117" s="268">
        <f t="shared" si="2"/>
        <v>0</v>
      </c>
      <c r="J117" s="268">
        <f t="shared" si="3"/>
        <v>0</v>
      </c>
      <c r="K117" s="268">
        <f t="shared" si="4"/>
        <v>0</v>
      </c>
      <c r="L117" s="248"/>
    </row>
    <row r="118" spans="1:12" x14ac:dyDescent="0.2">
      <c r="A118" s="248"/>
      <c r="B118" s="258"/>
      <c r="C118" s="250" t="s">
        <v>99</v>
      </c>
      <c r="D118" s="268">
        <f>+VLOOKUP($C118,'7.Balansstanden'!$D:$H,3,FALSE)</f>
        <v>0</v>
      </c>
      <c r="E118" s="268">
        <f>+VLOOKUP($C118,'7.Balansstanden'!$D:$H,5,FALSE)</f>
        <v>0</v>
      </c>
      <c r="F118" s="268">
        <f t="shared" si="1"/>
        <v>0</v>
      </c>
      <c r="G118" s="268">
        <f>+VLOOKUP($C118,'5.Verdelingsmatrix lasten'!$A:$AL,38,FALSE)</f>
        <v>0</v>
      </c>
      <c r="H118" s="268">
        <f>+VLOOKUP($C118,'6.Verdelingsmatrix baten'!$A:$AN,40,FALSE)</f>
        <v>0</v>
      </c>
      <c r="I118" s="268">
        <f t="shared" si="2"/>
        <v>0</v>
      </c>
      <c r="J118" s="268">
        <f t="shared" si="3"/>
        <v>0</v>
      </c>
      <c r="K118" s="268">
        <f t="shared" si="4"/>
        <v>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0</v>
      </c>
      <c r="E122" s="268">
        <f>+VLOOKUP($C122,'7.Balansstanden'!$D:$H,5,FALSE)</f>
        <v>0</v>
      </c>
      <c r="F122" s="268">
        <f t="shared" si="1"/>
        <v>0</v>
      </c>
      <c r="G122" s="268">
        <f>+VLOOKUP($C122,'5.Verdelingsmatrix lasten'!$A:$AL,38,FALSE)</f>
        <v>-11050</v>
      </c>
      <c r="H122" s="268">
        <f>+VLOOKUP($C122,'6.Verdelingsmatrix baten'!$A:$AN,40,FALSE)</f>
        <v>0</v>
      </c>
      <c r="I122" s="268">
        <f t="shared" si="2"/>
        <v>-11050</v>
      </c>
      <c r="J122" s="268">
        <f t="shared" si="3"/>
        <v>11050</v>
      </c>
      <c r="K122" s="268">
        <f t="shared" si="4"/>
        <v>0</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0</v>
      </c>
      <c r="E126" s="268">
        <f>+VLOOKUP($C126,'7.Balansstanden'!$D:$H,5,FALSE)</f>
        <v>0</v>
      </c>
      <c r="F126" s="268">
        <f t="shared" si="1"/>
        <v>0</v>
      </c>
      <c r="G126" s="268">
        <f>+VLOOKUP($C126,'5.Verdelingsmatrix lasten'!$A:$AL,38,FALSE)</f>
        <v>0</v>
      </c>
      <c r="H126" s="268">
        <f>+VLOOKUP($C126,'6.Verdelingsmatrix baten'!$A:$AN,40,FALSE)</f>
        <v>0</v>
      </c>
      <c r="I126" s="268">
        <f t="shared" si="2"/>
        <v>0</v>
      </c>
      <c r="J126" s="268">
        <f t="shared" si="3"/>
        <v>0</v>
      </c>
      <c r="K126" s="268">
        <f t="shared" si="4"/>
        <v>0</v>
      </c>
      <c r="L126" s="248"/>
    </row>
    <row r="127" spans="1:12" x14ac:dyDescent="0.2">
      <c r="A127" s="248"/>
      <c r="B127" s="258"/>
      <c r="C127" s="250" t="s">
        <v>105</v>
      </c>
      <c r="D127" s="261">
        <f>+VLOOKUP($C127,'7.Balansstanden'!$D:$H,3,FALSE)</f>
        <v>0</v>
      </c>
      <c r="E127" s="261">
        <f>+VLOOKUP($C127,'7.Balansstanden'!$D:$H,5,FALSE)</f>
        <v>0</v>
      </c>
      <c r="F127" s="261">
        <f>+E127-D127</f>
        <v>0</v>
      </c>
      <c r="G127" s="261">
        <f>+VLOOKUP($C127,'5.Verdelingsmatrix lasten'!$A:$AL,38,FALSE)</f>
        <v>18009</v>
      </c>
      <c r="H127" s="261">
        <f>+VLOOKUP($C127,'6.Verdelingsmatrix baten'!$A:$AN,40,FALSE)</f>
        <v>27983</v>
      </c>
      <c r="I127" s="261">
        <f>+H127-G127</f>
        <v>9974</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0</v>
      </c>
      <c r="E128" s="261">
        <f>+VLOOKUP($C128,'7.Balansstanden'!$D:$H,5,FALSE)</f>
        <v>0</v>
      </c>
      <c r="F128" s="261">
        <f t="shared" ref="F128:F148" si="5">+E128-D128</f>
        <v>0</v>
      </c>
      <c r="G128" s="261">
        <f>+VLOOKUP($C128,'5.Verdelingsmatrix lasten'!$A:$AL,38,FALSE)</f>
        <v>61556</v>
      </c>
      <c r="H128" s="261">
        <f>+VLOOKUP($C128,'6.Verdelingsmatrix baten'!$A:$AN,40,FALSE)</f>
        <v>39190</v>
      </c>
      <c r="I128" s="261">
        <f t="shared" ref="I128:I148" si="6">+H128-G128</f>
        <v>-22366</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0</v>
      </c>
      <c r="E129" s="261">
        <f>+VLOOKUP($C129,'7.Balansstanden'!$D:$H,5,FALSE)</f>
        <v>0</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0</v>
      </c>
      <c r="E130" s="261">
        <f>+VLOOKUP($C130,'7.Balansstanden'!$D:$H,5,FALSE)</f>
        <v>0</v>
      </c>
      <c r="F130" s="261">
        <f t="shared" si="5"/>
        <v>0</v>
      </c>
      <c r="G130" s="261">
        <f>+VLOOKUP($C130,'5.Verdelingsmatrix lasten'!$A:$AL,38,FALSE)</f>
        <v>2918</v>
      </c>
      <c r="H130" s="261">
        <f>+VLOOKUP($C130,'6.Verdelingsmatrix baten'!$A:$AN,40,FALSE)</f>
        <v>4825</v>
      </c>
      <c r="I130" s="261">
        <f t="shared" si="6"/>
        <v>1907</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0</v>
      </c>
      <c r="E133" s="268">
        <f>+VLOOKUP($C133,'7.Balansstanden'!$D:$H,5,FALSE)</f>
        <v>0</v>
      </c>
      <c r="F133" s="268">
        <f t="shared" si="5"/>
        <v>0</v>
      </c>
      <c r="G133" s="268">
        <f>+VLOOKUP($C133,'5.Verdelingsmatrix lasten'!$A:$AL,38,FALSE)</f>
        <v>12537</v>
      </c>
      <c r="H133" s="268">
        <f>+VLOOKUP($C133,'6.Verdelingsmatrix baten'!$A:$AN,40,FALSE)</f>
        <v>0</v>
      </c>
      <c r="I133" s="268">
        <f t="shared" si="6"/>
        <v>-12537</v>
      </c>
      <c r="J133" s="268">
        <f t="shared" si="3"/>
        <v>12537</v>
      </c>
      <c r="K133" s="268">
        <f t="shared" si="4"/>
        <v>0</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0</v>
      </c>
      <c r="E139" s="268">
        <f>+VLOOKUP($C139,'7.Balansstanden'!$D:$H,5,FALSE)</f>
        <v>0</v>
      </c>
      <c r="F139" s="268">
        <f t="shared" si="5"/>
        <v>0</v>
      </c>
      <c r="G139" s="268">
        <f>+VLOOKUP($C139,'5.Verdelingsmatrix lasten'!$A:$AL,38,FALSE)</f>
        <v>0</v>
      </c>
      <c r="H139" s="268">
        <f>+VLOOKUP($C139,'6.Verdelingsmatrix baten'!$A:$AN,40,FALSE)</f>
        <v>0</v>
      </c>
      <c r="I139" s="268">
        <f t="shared" si="6"/>
        <v>0</v>
      </c>
      <c r="J139" s="268">
        <f t="shared" si="3"/>
        <v>0</v>
      </c>
      <c r="K139" s="268">
        <f t="shared" si="4"/>
        <v>0</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0</v>
      </c>
      <c r="E142" s="268">
        <f>+VLOOKUP($C142,'7.Balansstanden'!$D:$H,5,FALSE)</f>
        <v>0</v>
      </c>
      <c r="F142" s="268">
        <f t="shared" si="5"/>
        <v>0</v>
      </c>
      <c r="G142" s="268">
        <f>+VLOOKUP($C142,'5.Verdelingsmatrix lasten'!$A:$AL,38,FALSE)</f>
        <v>0</v>
      </c>
      <c r="H142" s="268">
        <f>+VLOOKUP($C142,'6.Verdelingsmatrix baten'!$A:$AN,40,FALSE)</f>
        <v>0</v>
      </c>
      <c r="I142" s="268">
        <f t="shared" si="6"/>
        <v>0</v>
      </c>
      <c r="J142" s="268">
        <f t="shared" si="3"/>
        <v>0</v>
      </c>
      <c r="K142" s="268">
        <f t="shared" si="4"/>
        <v>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0</v>
      </c>
      <c r="E144" s="268">
        <f>+VLOOKUP($C144,'7.Balansstanden'!$D:$H,5,FALSE)</f>
        <v>0</v>
      </c>
      <c r="F144" s="268">
        <f t="shared" si="5"/>
        <v>0</v>
      </c>
      <c r="G144" s="268">
        <f>+VLOOKUP($C144,'5.Verdelingsmatrix lasten'!$A:$AL,38,FALSE)</f>
        <v>0</v>
      </c>
      <c r="H144" s="268">
        <f>+VLOOKUP($C144,'6.Verdelingsmatrix baten'!$A:$AN,40,FALSE)</f>
        <v>0</v>
      </c>
      <c r="I144" s="268">
        <f t="shared" si="6"/>
        <v>0</v>
      </c>
      <c r="J144" s="268">
        <f t="shared" si="3"/>
        <v>0</v>
      </c>
      <c r="K144" s="268">
        <f t="shared" si="4"/>
        <v>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0</v>
      </c>
      <c r="E148" s="269">
        <f>+VLOOKUP($C148,'7.Balansstanden'!$D:$H,5,FALSE)</f>
        <v>0</v>
      </c>
      <c r="F148" s="269">
        <f t="shared" si="5"/>
        <v>0</v>
      </c>
      <c r="G148" s="269">
        <f>+VLOOKUP($C148,'5.Verdelingsmatrix lasten'!$A:$AL,38,FALSE)</f>
        <v>0</v>
      </c>
      <c r="H148" s="269">
        <f>+VLOOKUP($C148,'6.Verdelingsmatrix baten'!$A:$AN,40,FALSE)</f>
        <v>0</v>
      </c>
      <c r="I148" s="269">
        <f t="shared" si="6"/>
        <v>0</v>
      </c>
      <c r="J148" s="269">
        <f t="shared" si="3"/>
        <v>0</v>
      </c>
      <c r="K148" s="269">
        <f t="shared" si="4"/>
        <v>0</v>
      </c>
      <c r="L148" s="248"/>
    </row>
    <row r="149" spans="1:12" x14ac:dyDescent="0.2">
      <c r="A149" s="248"/>
      <c r="B149" s="235" t="s">
        <v>635</v>
      </c>
      <c r="C149" s="267" t="s">
        <v>664</v>
      </c>
      <c r="D149" s="261"/>
      <c r="E149" s="261"/>
      <c r="F149" s="261"/>
      <c r="G149" s="261"/>
      <c r="H149" s="261"/>
      <c r="I149" s="261"/>
      <c r="J149" s="253" t="str">
        <f>IF(VLOOKUP($A$86,'4.Informatie'!$B:$I,2,FALSE)="Begroting","-",SUM(J88:J148))</f>
        <v>-</v>
      </c>
      <c r="K149" s="253"/>
      <c r="L149" s="248"/>
    </row>
    <row r="150" spans="1:12" x14ac:dyDescent="0.2">
      <c r="A150" s="248"/>
      <c r="B150" s="235" t="s">
        <v>637</v>
      </c>
      <c r="C150" s="267" t="s">
        <v>665</v>
      </c>
      <c r="D150" s="261"/>
      <c r="E150" s="261"/>
      <c r="F150" s="261"/>
      <c r="G150" s="261"/>
      <c r="H150" s="261"/>
      <c r="I150" s="261"/>
      <c r="J150" s="253"/>
      <c r="K150" s="253" t="str">
        <f>IF(VLOOKUP($A$86,'4.Informatie'!$B:$I,2,FALSE)="Begroting","-",SUM(K88:K148)/2)</f>
        <v>-</v>
      </c>
      <c r="L150" s="248"/>
    </row>
    <row r="151" spans="1:12" x14ac:dyDescent="0.2">
      <c r="A151" s="248"/>
      <c r="B151" s="235" t="s">
        <v>650</v>
      </c>
      <c r="C151" s="239" t="s">
        <v>643</v>
      </c>
      <c r="D151" s="265"/>
      <c r="E151" s="265"/>
      <c r="F151" s="265"/>
      <c r="G151" s="265"/>
      <c r="H151" s="265"/>
      <c r="I151" s="265"/>
      <c r="J151" s="252"/>
      <c r="K151" s="266" t="str">
        <f>IF(VLOOKUP($A$86,'4.Informatie'!$B:$I,2,FALSE)="Begroting","-",IF(SUM($D$88:$D$148)=0,"primo leeg",IF(SUM($D$88:$D$126)=0,"primo activa leeg",IF(SUM($D$127:$D$148)=0,"primo passiva leeg",+$J$149/$K$150))))</f>
        <v>-</v>
      </c>
      <c r="L151" s="248"/>
    </row>
    <row r="152" spans="1:12" ht="13.1" x14ac:dyDescent="0.25">
      <c r="A152" s="248"/>
      <c r="B152" s="258"/>
      <c r="C152" s="239" t="s">
        <v>644</v>
      </c>
      <c r="D152" s="449" t="str">
        <f>IF(VLOOKUP($A$86,'4.Informatie'!$B:$I,2,FALSE)&lt;&gt;"Begroting",IF(OR(K151="primo leeg",K151="primo activa leeg",K151="primo passiva leeg"),"onvoldoende",IF(K151&lt;=0.01,"voldoende","onvoldoende")), "nvt")</f>
        <v>nvt</v>
      </c>
      <c r="E152" s="449"/>
      <c r="F152" s="449"/>
      <c r="G152" s="449"/>
      <c r="H152" s="449"/>
      <c r="I152" s="449"/>
      <c r="J152" s="449"/>
      <c r="K152" s="449"/>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146759</v>
      </c>
      <c r="E158" s="260">
        <f>+'6.Verdelingsmatrix baten'!$AI$163</f>
        <v>146758</v>
      </c>
      <c r="F158" s="260">
        <f>+ABS(D158-E158)</f>
        <v>1</v>
      </c>
      <c r="G158" s="248"/>
    </row>
    <row r="159" spans="1:12" x14ac:dyDescent="0.2">
      <c r="A159" s="248"/>
      <c r="B159" s="258"/>
      <c r="C159" s="250" t="s">
        <v>375</v>
      </c>
      <c r="D159" s="261">
        <f>+'5.Verdelingsmatrix lasten'!$AH$163</f>
        <v>5148</v>
      </c>
      <c r="E159" s="261">
        <f>+'6.Verdelingsmatrix baten'!$AJ$163</f>
        <v>5148</v>
      </c>
      <c r="F159" s="261">
        <f>+ABS(D159-E159)</f>
        <v>0</v>
      </c>
      <c r="G159" s="248"/>
    </row>
    <row r="160" spans="1:12" x14ac:dyDescent="0.2">
      <c r="A160" s="248"/>
      <c r="B160" s="258"/>
      <c r="C160" s="241" t="s">
        <v>376</v>
      </c>
      <c r="D160" s="261">
        <f>+'5.Verdelingsmatrix lasten'!$AI$163</f>
        <v>17650</v>
      </c>
      <c r="E160" s="261">
        <f>+'6.Verdelingsmatrix baten'!$AK$163</f>
        <v>17650</v>
      </c>
      <c r="F160" s="261">
        <f>+ABS(D160-E160)</f>
        <v>0</v>
      </c>
      <c r="G160" s="248"/>
    </row>
    <row r="161" spans="1:7" x14ac:dyDescent="0.2">
      <c r="A161" s="248"/>
      <c r="B161" s="258"/>
      <c r="C161" s="241" t="s">
        <v>377</v>
      </c>
      <c r="D161" s="261">
        <f>+'5.Verdelingsmatrix lasten'!$AJ$163</f>
        <v>0</v>
      </c>
      <c r="E161" s="261">
        <f>+'6.Verdelingsmatrix baten'!$AL$163</f>
        <v>0</v>
      </c>
      <c r="F161" s="261">
        <f>+ABS(D161-E161)</f>
        <v>0</v>
      </c>
      <c r="G161" s="248"/>
    </row>
    <row r="162" spans="1:7" x14ac:dyDescent="0.2">
      <c r="A162" s="248"/>
      <c r="B162" s="262"/>
      <c r="C162" s="232" t="s">
        <v>378</v>
      </c>
      <c r="D162" s="264">
        <f>+'5.Verdelingsmatrix lasten'!$AK$163</f>
        <v>18234</v>
      </c>
      <c r="E162" s="264">
        <f>+'6.Verdelingsmatrix baten'!$AM$163</f>
        <v>18233</v>
      </c>
      <c r="F162" s="264">
        <f>+ABS(D162-E162)</f>
        <v>1</v>
      </c>
      <c r="G162" s="248"/>
    </row>
    <row r="163" spans="1:7" x14ac:dyDescent="0.2">
      <c r="A163" s="248"/>
      <c r="B163" s="235" t="s">
        <v>635</v>
      </c>
      <c r="C163" s="239" t="s">
        <v>668</v>
      </c>
      <c r="D163" s="261"/>
      <c r="E163" s="261"/>
      <c r="F163" s="253" t="str">
        <f>IF(VLOOKUP($A$156,'4.Informatie'!$B:$I,2,FALSE)="Begroting","-",SUM($F$158:$F$162))</f>
        <v>-</v>
      </c>
      <c r="G163" s="248"/>
    </row>
    <row r="164" spans="1:7" x14ac:dyDescent="0.2">
      <c r="A164" s="248"/>
      <c r="B164" s="235" t="s">
        <v>637</v>
      </c>
      <c r="C164" s="239" t="s">
        <v>636</v>
      </c>
      <c r="D164" s="261"/>
      <c r="E164" s="261"/>
      <c r="F164" s="253" t="str">
        <f>+$D$25</f>
        <v>-</v>
      </c>
      <c r="G164" s="248"/>
    </row>
    <row r="165" spans="1:7" x14ac:dyDescent="0.2">
      <c r="A165" s="248"/>
      <c r="B165" s="235" t="s">
        <v>650</v>
      </c>
      <c r="C165" s="239" t="s">
        <v>643</v>
      </c>
      <c r="D165" s="265"/>
      <c r="E165" s="265"/>
      <c r="F165" s="266" t="str">
        <f>IF(VLOOKUP($A$156,'4.Informatie'!$B:$I,2,FALSE)="Begroting","-",IF(ISERROR(F163/F164),1,F163/F164))</f>
        <v>-</v>
      </c>
      <c r="G165" s="248"/>
    </row>
    <row r="166" spans="1:7" ht="13.1" x14ac:dyDescent="0.25">
      <c r="A166" s="248"/>
      <c r="B166" s="258"/>
      <c r="C166" s="239" t="s">
        <v>644</v>
      </c>
      <c r="D166" s="449" t="str">
        <f>IF(VLOOKUP($A$156,'4.Informatie'!$B:$I,2,FALSE)&lt;&gt;"Begroting",IF(F165&lt;=0.01,"voldoende","onvoldoende"),"nvt")</f>
        <v>nvt</v>
      </c>
      <c r="E166" s="449"/>
      <c r="F166" s="449"/>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t="str">
        <f>IF(VLOOKUP($A$170,'4.Informatie'!$B:$I,2,FALSE)="Begroting","-",SUM($F$172:$F$176))</f>
        <v>-</v>
      </c>
      <c r="G177" s="248"/>
    </row>
    <row r="178" spans="1:7" x14ac:dyDescent="0.2">
      <c r="A178" s="248"/>
      <c r="B178" s="235" t="s">
        <v>637</v>
      </c>
      <c r="C178" s="239" t="s">
        <v>636</v>
      </c>
      <c r="D178" s="261"/>
      <c r="E178" s="261"/>
      <c r="F178" s="253" t="str">
        <f>+$D$25</f>
        <v>-</v>
      </c>
      <c r="G178" s="248"/>
    </row>
    <row r="179" spans="1:7" x14ac:dyDescent="0.2">
      <c r="A179" s="248"/>
      <c r="B179" s="235" t="s">
        <v>650</v>
      </c>
      <c r="C179" s="239" t="s">
        <v>643</v>
      </c>
      <c r="D179" s="265"/>
      <c r="E179" s="265"/>
      <c r="F179" s="266" t="str">
        <f>IF(VLOOKUP($A$170,'4.Informatie'!$B:$I,2,FALSE)="Begroting","-",IF(ISERROR(F177/F178),1,F177/F178))</f>
        <v>-</v>
      </c>
      <c r="G179" s="248"/>
    </row>
    <row r="180" spans="1:7" ht="13.1" x14ac:dyDescent="0.25">
      <c r="A180" s="248"/>
      <c r="B180" s="258"/>
      <c r="C180" s="239" t="s">
        <v>644</v>
      </c>
      <c r="D180" s="449" t="str">
        <f>IF(VLOOKUP($A$170,'4.Informatie'!$B:$I,2,FALSE)&lt;&gt;"Begroting",IF(F179&lt;=0.01,"voldoende","onvoldoende"), "nvt")</f>
        <v>nvt</v>
      </c>
      <c r="E180" s="449"/>
      <c r="F180" s="449"/>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560632</v>
      </c>
      <c r="E186" s="272">
        <f>'6.Verdelingsmatrix baten'!$AN$84</f>
        <v>560640</v>
      </c>
      <c r="F186" s="273"/>
      <c r="G186" s="248"/>
    </row>
    <row r="187" spans="1:7" x14ac:dyDescent="0.2">
      <c r="A187" s="248"/>
      <c r="B187" s="235"/>
      <c r="C187" s="239" t="s">
        <v>668</v>
      </c>
      <c r="D187" s="261"/>
      <c r="E187" s="261"/>
      <c r="F187" s="253">
        <f>IF(AND(VLOOKUP($A$184,'4.Informatie'!$B:$I,2,FALSE)="Realisatie",VLOOKUP($A$185,'4.Informatie'!$B:$I,2,FALSE)&lt;5),"-",ABS(D186-E186))</f>
        <v>8</v>
      </c>
      <c r="G187" s="248"/>
    </row>
    <row r="188" spans="1:7" x14ac:dyDescent="0.2">
      <c r="A188" s="248"/>
      <c r="B188" s="235"/>
      <c r="C188" s="239" t="s">
        <v>674</v>
      </c>
      <c r="D188" s="261"/>
      <c r="E188" s="261"/>
      <c r="F188" s="261">
        <v>50</v>
      </c>
      <c r="G188" s="248"/>
    </row>
    <row r="189" spans="1:7" ht="13.1" x14ac:dyDescent="0.25">
      <c r="A189" s="248"/>
      <c r="B189" s="258"/>
      <c r="C189" s="239" t="s">
        <v>644</v>
      </c>
      <c r="D189" s="449" t="str">
        <f>IF(AND(VLOOKUP($A$184,'4.Informatie'!$B:$I,2,FALSE)="Realisatie",VLOOKUP($A$185,'4.Informatie'!$B:$I,2,FALSE)&lt;5),"nvt",IF(F187&gt;F188,"onvoldoende","voldoende"))</f>
        <v>voldoende</v>
      </c>
      <c r="E189" s="449"/>
      <c r="F189" s="449"/>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0</v>
      </c>
      <c r="E195" s="272">
        <f>'7.Balansstanden'!$F$87</f>
        <v>0</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9" t="str">
        <f>IF(AND(VLOOKUP($A$193,'4.Informatie'!$B:$I,2,FALSE)="Realisatie",VLOOKUP($A$194,'4.Informatie'!$B:$I,2,FALSE)=5),IF(F196&gt;F197,"onvoldoende","voldoende"),"nvt")</f>
        <v>nvt</v>
      </c>
      <c r="E198" s="449"/>
      <c r="F198" s="449"/>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0</v>
      </c>
      <c r="E204" s="272">
        <f>'7.Balansstanden'!$H$87</f>
        <v>0</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9" t="str">
        <f>IF(AND(VLOOKUP($A$202,'4.Informatie'!$B:$I,2,FALSE)="Realisatie",VLOOKUP($A$203,'4.Informatie'!$B:$I,2,FALSE)=5),IF(F205&gt;F206,"onvoldoende","voldoende"),"nvt")</f>
        <v>nvt</v>
      </c>
      <c r="E207" s="449"/>
      <c r="F207" s="449"/>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297</v>
      </c>
      <c r="E213" s="260">
        <f>+'6.Verdelingsmatrix baten'!$V$163</f>
        <v>0</v>
      </c>
      <c r="F213" s="260">
        <f>+ABS(D213)+ABS(E213)</f>
        <v>297</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t="str">
        <f>IF(VLOOKUP($A$211,'4.Informatie'!$B:$I,2,FALSE)="Begroting","-",SUM($F$213:$F$214))</f>
        <v>-</v>
      </c>
      <c r="G215" s="248"/>
    </row>
    <row r="216" spans="1:7" x14ac:dyDescent="0.2">
      <c r="A216" s="248"/>
      <c r="B216" s="235"/>
      <c r="C216" s="239" t="s">
        <v>674</v>
      </c>
      <c r="D216" s="261"/>
      <c r="E216" s="261"/>
      <c r="F216" s="261">
        <v>50</v>
      </c>
      <c r="G216" s="248"/>
    </row>
    <row r="217" spans="1:7" ht="13.1" x14ac:dyDescent="0.25">
      <c r="A217" s="248"/>
      <c r="B217" s="258"/>
      <c r="C217" s="239" t="s">
        <v>644</v>
      </c>
      <c r="D217" s="449" t="str">
        <f>IF(VLOOKUP($A$211,'4.Informatie'!$B:$I,2,FALSE)="Begroting","nvt",IF(F215&gt;F216,"onvoldoende","voldoende"))</f>
        <v>nvt</v>
      </c>
      <c r="E217" s="449"/>
      <c r="F217" s="449"/>
      <c r="G217" s="248"/>
    </row>
    <row r="218" spans="1:7" x14ac:dyDescent="0.2">
      <c r="A218" s="248"/>
      <c r="B218" s="248"/>
      <c r="C218" s="248"/>
      <c r="D218" s="248"/>
      <c r="E218" s="248"/>
      <c r="F218" s="248"/>
      <c r="G218" s="248"/>
    </row>
  </sheetData>
  <mergeCells count="21">
    <mergeCell ref="A1:E1"/>
    <mergeCell ref="A2:E2"/>
    <mergeCell ref="A3:E3"/>
    <mergeCell ref="A5:E5"/>
    <mergeCell ref="A6:E6"/>
    <mergeCell ref="D217:F217"/>
    <mergeCell ref="D198:F198"/>
    <mergeCell ref="D82:F82"/>
    <mergeCell ref="D152:K152"/>
    <mergeCell ref="D166:F166"/>
    <mergeCell ref="D207:F207"/>
    <mergeCell ref="D180:F180"/>
    <mergeCell ref="D189:F189"/>
    <mergeCell ref="D30:E30"/>
    <mergeCell ref="D27:E27"/>
    <mergeCell ref="D28:E28"/>
    <mergeCell ref="D29:E29"/>
    <mergeCell ref="A7:E7"/>
    <mergeCell ref="D21:E21"/>
    <mergeCell ref="D25:E25"/>
    <mergeCell ref="D26:E2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2017-10-13T14:02:28Z</dcterms:modified>
</cp:coreProperties>
</file>